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4715" windowHeight="8190" firstSheet="7" activeTab="9"/>
  </bookViews>
  <sheets>
    <sheet name="Sumár " sheetId="1" r:id="rId1"/>
    <sheet name="Príjmy" sheetId="2" r:id="rId2"/>
    <sheet name="P1-Riadenie, správa obce" sheetId="3" r:id="rId3"/>
    <sheet name="P2-kontrola obce,interné služby" sheetId="4" r:id="rId4"/>
    <sheet name="P3-propagácia, služby občanom" sheetId="5" r:id="rId5"/>
    <sheet name="P4-Bezpečnosť, právo, poriadok" sheetId="6" r:id="rId6"/>
    <sheet name="P5-Komunikácie, ver. priestr." sheetId="7" r:id="rId7"/>
    <sheet name="P6-školstvo" sheetId="8" r:id="rId8"/>
    <sheet name="Rozpočet - ZŠ s MŠ" sheetId="9" r:id="rId9"/>
    <sheet name="P7-Kultúra a šport" sheetId="10" r:id="rId10"/>
    <sheet name="P8-Nábož., zdravot., soc. sl." sheetId="11" r:id="rId11"/>
  </sheets>
  <definedNames/>
  <calcPr fullCalcOnLoad="1"/>
</workbook>
</file>

<file path=xl/sharedStrings.xml><?xml version="1.0" encoding="utf-8"?>
<sst xmlns="http://schemas.openxmlformats.org/spreadsheetml/2006/main" count="2888" uniqueCount="619">
  <si>
    <t>625003</t>
  </si>
  <si>
    <t>625004</t>
  </si>
  <si>
    <t>625005</t>
  </si>
  <si>
    <t>625007</t>
  </si>
  <si>
    <t>633006</t>
  </si>
  <si>
    <t>633009</t>
  </si>
  <si>
    <t>633010</t>
  </si>
  <si>
    <t>633016</t>
  </si>
  <si>
    <t>634001</t>
  </si>
  <si>
    <t>634002</t>
  </si>
  <si>
    <t>634003</t>
  </si>
  <si>
    <t>634005</t>
  </si>
  <si>
    <t>637004</t>
  </si>
  <si>
    <t>637005</t>
  </si>
  <si>
    <t>637012</t>
  </si>
  <si>
    <t>637014</t>
  </si>
  <si>
    <t>637016</t>
  </si>
  <si>
    <t>637026</t>
  </si>
  <si>
    <t>637027</t>
  </si>
  <si>
    <t>01.1.2</t>
  </si>
  <si>
    <t>632003</t>
  </si>
  <si>
    <t>631001</t>
  </si>
  <si>
    <t>111</t>
  </si>
  <si>
    <t>2</t>
  </si>
  <si>
    <t>Palivo, mazivá, oleje ...</t>
  </si>
  <si>
    <t>Materiál na VO</t>
  </si>
  <si>
    <t>Oprava a údržba ver. osvetl.</t>
  </si>
  <si>
    <r>
      <t xml:space="preserve">Všeobecné služby - </t>
    </r>
    <r>
      <rPr>
        <sz val="10"/>
        <rFont val="Arial CE"/>
        <family val="0"/>
      </rPr>
      <t xml:space="preserve">zneškodnenie odpadu                                      </t>
    </r>
  </si>
  <si>
    <r>
      <t>Všeobecné služby -</t>
    </r>
    <r>
      <rPr>
        <sz val="10"/>
        <rFont val="Arial CE"/>
        <family val="0"/>
      </rPr>
      <t xml:space="preserve"> odvoz odpadu</t>
    </r>
  </si>
  <si>
    <t>Verejné priestranstvá - parky</t>
  </si>
  <si>
    <t>Poistné do VšZP - z ESF - §50i</t>
  </si>
  <si>
    <t>Poistné do VšZP - zo ŠR pri ESF</t>
  </si>
  <si>
    <t>Poistné do VšZP - z obce-§50i</t>
  </si>
  <si>
    <t>Poistné Dôvera ZP - z ESF - §50i</t>
  </si>
  <si>
    <t>Poistné Dôvera ZP - zo ŠR pri ESF</t>
  </si>
  <si>
    <t>Poistné Dôvera ZP - z obce-§50i</t>
  </si>
  <si>
    <t>SP - nemocenské poistenie - z ESF - §50i</t>
  </si>
  <si>
    <t>SP - nemocenské poistenie - zo ŠR pri ESF</t>
  </si>
  <si>
    <t>SP - nemocenské poistenie - z obce-§50i</t>
  </si>
  <si>
    <t>SP - starobné poistenie - z ESF - §50i</t>
  </si>
  <si>
    <t>SP - starobné poistenie - zo ŠR pri ESF</t>
  </si>
  <si>
    <t>SP - starobné poistenie - z obce-§50i</t>
  </si>
  <si>
    <t>SP - úrazové poistenie - z ESF - §50i</t>
  </si>
  <si>
    <t>SP - úrazové poistenie - zo ŠR pri ESF</t>
  </si>
  <si>
    <t>SP - úrazové poistenie - z obce-§50i</t>
  </si>
  <si>
    <t>SP - invalidné poistenie - z ESF - §50i</t>
  </si>
  <si>
    <t>SP - invalidné poistenie - zo ŠR pri ESF</t>
  </si>
  <si>
    <t>SP - invalidné poistenie - z obce-§50i</t>
  </si>
  <si>
    <t>SP - poistenie v nezamestnanosti - z ESF - §50i</t>
  </si>
  <si>
    <t>SP - poistenie v nezamestnanosti - zo ŠR pri ESF</t>
  </si>
  <si>
    <t>SP - poistenie v nezamestnanosti - z obce-§50i</t>
  </si>
  <si>
    <t>SP - poistenie do RF solidarity - z ESF - §50i</t>
  </si>
  <si>
    <t>SP - poistenie do RF solidarity - zo ŠR pri ESF</t>
  </si>
  <si>
    <t>SP - poistenie do RF solidarity - z obce-§50i</t>
  </si>
  <si>
    <t xml:space="preserve">Dohody </t>
  </si>
  <si>
    <t>Menšie obecné služby - aktivačné práce</t>
  </si>
  <si>
    <t>Prevádzkové stroje, prístroje, zariadenia</t>
  </si>
  <si>
    <t xml:space="preserve">Oprava, údržba budov, objektov... </t>
  </si>
  <si>
    <t>Údržba  strojov, zariadení</t>
  </si>
  <si>
    <t>Štúdie, expertízy, posudky</t>
  </si>
  <si>
    <t xml:space="preserve">Úrazové poistenie aktiv. pracovníkov </t>
  </si>
  <si>
    <t xml:space="preserve">Amfiteáter </t>
  </si>
  <si>
    <t>Cintorín</t>
  </si>
  <si>
    <t>Údržba cintorína</t>
  </si>
  <si>
    <t>Tovary a služby - cintorín</t>
  </si>
  <si>
    <t>Kapitálové výdavky - realizácia nových stavieb</t>
  </si>
  <si>
    <t>Oplotenie cintorína</t>
  </si>
  <si>
    <t>SP - Úrazové poistné - DFF</t>
  </si>
  <si>
    <t xml:space="preserve">Benzín do auta </t>
  </si>
  <si>
    <t>Prepravné a nájom dopr. prostriedkov</t>
  </si>
  <si>
    <t xml:space="preserve">Konkurzy, súťaže </t>
  </si>
  <si>
    <t>Kultúrne leto</t>
  </si>
  <si>
    <t>Prehľad čerpania programového rozpočtu k 30.6.2011</t>
  </si>
  <si>
    <t>Poplatky za jasle, mater. školy a školský klub detí</t>
  </si>
  <si>
    <t>Vratky z účtu cudzích prostriedkov</t>
  </si>
  <si>
    <t>Výdavky</t>
  </si>
  <si>
    <t>ŠKOLSTVO - sumarizácia</t>
  </si>
  <si>
    <t>612002</t>
  </si>
  <si>
    <t>Ostatné príplatky</t>
  </si>
  <si>
    <t>Energie (el. energia 855,69 €, palivá - 885,84 €)</t>
  </si>
  <si>
    <t>Poštovné a telekomunikačné služby (telefón 104,28 €, poštovné 40,24 €)</t>
  </si>
  <si>
    <t>Komunikačná infraštruktúra</t>
  </si>
  <si>
    <t>Interiérové vybavenie</t>
  </si>
  <si>
    <t>Všeobecný materiál (kancelárske potreby - 4,89 €, školské tlačivá 62,89 €, čistiace potreby 48,18 €, materiál 521,87 €- na schody 464,66 €, kvetináče a podmisky 16,72 €, prac. Náradie 22,68 €, kábel, materiál na údržbu 17,81 €)</t>
  </si>
  <si>
    <t>Učebné a kom. Pomôcky (päťminútovky matematika 8,41 €, Divy Slovenska 7,90 €, pomôcky 2,56 €)</t>
  </si>
  <si>
    <t>Učeb. A kompenzačné pomôcky zo vzdel. pouk. - krúžok Pestré všeličo</t>
  </si>
  <si>
    <t>Údržba výpočtovej techniky (virtuálna knižnica 19,92 €, ASC Agenda 63,- €, URBIS 115,36 €)</t>
  </si>
  <si>
    <t>Školeni, kurzy, semináre</t>
  </si>
  <si>
    <t>Všeobecné služby, odpad, BOZP (odvoz odpadu 169,- €, BOZP technik 153,92 €)</t>
  </si>
  <si>
    <t>Náhrady - preventívne lek. prehliadky</t>
  </si>
  <si>
    <t>Poplatky banke, znečistenie ovzdušia (poplatky za znečisťovanie ovzdušia - 259,23 €, poplatky banke - 84,39 €)</t>
  </si>
  <si>
    <t>Poistenie (poistenie budov)</t>
  </si>
  <si>
    <t>Bežné transfery</t>
  </si>
  <si>
    <t>Odchodné</t>
  </si>
  <si>
    <t>616</t>
  </si>
  <si>
    <t>Doplatok k platu</t>
  </si>
  <si>
    <t>Energie (elektrická energia - 156,54 €, palivá 227,87 €)</t>
  </si>
  <si>
    <t xml:space="preserve">Všeobecný materiál - čistiace potreby </t>
  </si>
  <si>
    <t>Všeobecné služby (odvoz komunálneho odpadu 26 €, BOZP technik 22,80 €)</t>
  </si>
  <si>
    <t>Energie (elektrická energia 18,03 €, palivá 26,22 €)</t>
  </si>
  <si>
    <t>Učebné a kompenzačné pomôcky zo VP</t>
  </si>
  <si>
    <t xml:space="preserve">Poistenie v nezamestnanosti </t>
  </si>
  <si>
    <t>Energie (elektrická energia 36,03 €, palivá 52,44 €)</t>
  </si>
  <si>
    <t>Všeobecný materiál - čistiace potreby</t>
  </si>
  <si>
    <t>Údržba prevádz. strojov a zariadení</t>
  </si>
  <si>
    <t>Všeobecné služby (odvoz komunálneho odpadu 13,- €, BOZP technik 5,70 €)</t>
  </si>
  <si>
    <t>Stravovanie (stravovanie zamestnancov 7,44 €, stravovanie detí MŠ a žiakov ZŠ 1903,86 €)</t>
  </si>
  <si>
    <t>Benzín do auta - amfiteáter</t>
  </si>
  <si>
    <t>vyrovnaný</t>
  </si>
  <si>
    <t>Propagácia, reklama a inzercia</t>
  </si>
  <si>
    <t>Všeobecný materiál  (36,37 € - stavanie mája, 11,50 € - ostatné kult. podujatia)</t>
  </si>
  <si>
    <t>Reprezentačné - gajdošské fašiangy - občerstvenie (voda, káva, chlebíky..., stavanie mája a deň matiek - čokoládky pre účinkujúce deti)</t>
  </si>
  <si>
    <t>Sumarizácia čerpania rozpočtu obce Veľká Lehota k 30.06.2011</t>
  </si>
  <si>
    <t>Palivá ako zdroj energie - propán-butánová fľaša</t>
  </si>
  <si>
    <t>Servis, údržba, opravy auta - prezutie pneumatík</t>
  </si>
  <si>
    <t>Všeobecné služby (fotoslužba, výroba kľúčov, spracovanie smernice o verejnom obstarávaní)</t>
  </si>
  <si>
    <t>Školenia, kurzy, semináre (Financovanie reg. Školstva, ZMOS BA)</t>
  </si>
  <si>
    <t>Údržba výpočt. techniky (servisné práce a oprava a údržba PC)</t>
  </si>
  <si>
    <t>Oprava, údržba prevádzkových strojov, prístrojov, zariadení... - oprava telefónu s faxom</t>
  </si>
  <si>
    <t>Spoločný stavebný úrad (výdavky rozúčtované podľa rozpisu Spoločného stav.úradu N. Baňa)</t>
  </si>
  <si>
    <t>Tarifný plat - z transferu zo ŠR</t>
  </si>
  <si>
    <t>Osobný príplatok - z transferu zo ŠR</t>
  </si>
  <si>
    <t>Poistné do VšZP - z transferu zo ŠR</t>
  </si>
  <si>
    <t>Poistné do ostat. zdrav.poisťovní-z transferu zo ŠR</t>
  </si>
  <si>
    <t>Všeobecný materiál  - štrk na cesty</t>
  </si>
  <si>
    <t>Údržba ciest (prehĺbenie rygolov v časti obce Garajovci, výkop rygola, úprava a valcovanie cesty v časti Inovec, odvodnenie ciest BG žľabmi u Garajov a pri ZŠ s MŠ smerom na Vígľaš)</t>
  </si>
  <si>
    <t>Údržba budov, objektov alebo ich častí (výmena strešnej krytiny na starom OcÚ-17 863 €, lexan na prístrešky na starý OcÚ-210,64 €, zasklenie autob. zastávok pri pekárni, pri bare a pri firme KOVACO-396 €, výmena dlažby v chodbe starého OcÚ-407,06 €)</t>
  </si>
  <si>
    <t>Všeobecný materiál-parky (kvety do parkov, hnojivo, postrek)</t>
  </si>
  <si>
    <t>Materiál - z ESF (čist. prostriedky, vrecia, farba, riedidlo)</t>
  </si>
  <si>
    <t>Materiál (náhradné diely na kosačku, čistiace prostriedky, nožnice na strihanie stromčekov, násada na metlu)</t>
  </si>
  <si>
    <t>Materiál - zo ŠR pri ESF (čist. prostriedky, vrecia, farba, riedidlo)</t>
  </si>
  <si>
    <t>Pracovné odevy, obuv a prac. pomôcky (rukavice) - z ESF</t>
  </si>
  <si>
    <t>Pracovné odevy, obuv a prac. pomôcky (rukavice) - zo ŠR</t>
  </si>
  <si>
    <t>Reprezentačné - akt. práce - minerálna voda - z ESF</t>
  </si>
  <si>
    <t>Reprezentačné - akt. práce - minerálna voda - zo ŠR</t>
  </si>
  <si>
    <t>Reprezentačné - akt. práce - minerálna voda</t>
  </si>
  <si>
    <t>Úrazové poistenie aktiv. pracovníkov - z ESF</t>
  </si>
  <si>
    <t>Úrazové poistenie aktiv. pracovníkov - zo ŠR</t>
  </si>
  <si>
    <t>Materiál - amfiteáter (farba, riedidlo, štrk, cement, rúry na ozvučenie, tmel, klince, brúsny papier, čist. prostriedky)</t>
  </si>
  <si>
    <t>Všeobecné služby - opílenie stromov</t>
  </si>
  <si>
    <t>údržba amfiteátra (výmena drevených častí-9149,90 €, oprava malého pódia, lavičiek, oplotenia-1214,05€, odvodnenie, úprava terénu-5029,63 €, demontáž-240 €, výmena el. zásuvky-7,40 €)</t>
  </si>
  <si>
    <t>Dohody (betónovanie, tmelenie, natieranie, úprava terénu...)</t>
  </si>
  <si>
    <t>Dohody (čistenie ver.priestranstiev, odvoz konárov,odpadu..)</t>
  </si>
  <si>
    <t>Dohody:vodovod-291€,odvoz škridly od starého OcÚ-128,99€</t>
  </si>
  <si>
    <t>41,46</t>
  </si>
  <si>
    <t>ZŠ - propagácia, reklama, inzercia - na 50. výročie ZŠ - hrnčeky, pohľadnice, tašky</t>
  </si>
  <si>
    <t>Materská škola - materiál zakúpený obcou (postieľky, vankúše a paplóny, posteľné prádlo do MŠ - obliečky, plachty)</t>
  </si>
  <si>
    <t>MSKC - interiérové vybavenie (stoličky, kreslo a vešiak do sobášnej miestnosti)</t>
  </si>
  <si>
    <t>Materiál - iné (vedro, mop ...)</t>
  </si>
  <si>
    <t>Všeobecné služby (zapojenie fontány pred MSKC)</t>
  </si>
  <si>
    <t>Všeobecný materiál (sáčky, servítky, mydlá, sieťky na mydlá, uteráky, nožnice, leukoplast)</t>
  </si>
  <si>
    <t>Všeobecné služby (CD gajdoši - 806,80 €, vyvolanie fotiek zo stavania mája - 18,37 €, pranie obrusov po kult. podujatiach - 17,50 € ...)</t>
  </si>
  <si>
    <t>Všeobecný materiál - z dotácie - z VÚC na hyg. zar.</t>
  </si>
  <si>
    <t>10345,31 eur</t>
  </si>
  <si>
    <t>MSKC-zariadenie (rýchlovarná kanvica do kuchynky na poschodie, čerpadlo na fontánu pred MSKC)</t>
  </si>
  <si>
    <t>Reprezentačné (občerstvenie pre hostí,účinkujúcich  potraviny na žemle pre účinkuj.,keksíky a džúsy pre účinkujúcich,kvety pre vedúcich,tašky s logom obce)</t>
  </si>
  <si>
    <t>Oprava, údržba budov...- omietka na šatniach</t>
  </si>
  <si>
    <t>2254,53 eur</t>
  </si>
  <si>
    <r>
      <t>Príjmy</t>
    </r>
    <r>
      <rPr>
        <b/>
        <sz val="12"/>
        <rFont val="Arial CE"/>
        <family val="2"/>
      </rPr>
      <t xml:space="preserve"> - čerpanie rozpočtu k 30.06.2011</t>
    </r>
  </si>
  <si>
    <t>Dotácia - Sčítanie obyvateľstva ,domov, bytov 2011</t>
  </si>
  <si>
    <t xml:space="preserve">Grant z VÚC </t>
  </si>
  <si>
    <r>
      <t>Všeobecný materiál</t>
    </r>
    <r>
      <rPr>
        <sz val="10"/>
        <rFont val="Arial CE"/>
        <family val="2"/>
      </rPr>
      <t xml:space="preserve">                                                        - kanc. papier - 102,15 €,                                                                     - tonery - 178,30 €,                                                                                                                   - tlačivá, formuláre - 56,64 €,                                                                                                                                                                       - obaly, obálky, zakladače, perá... - 124,83 €,          - vlajky, zástavy - 68,29 €                                                                                                                                </t>
    </r>
  </si>
  <si>
    <t>633003</t>
  </si>
  <si>
    <t>Telekomunikačná technika</t>
  </si>
  <si>
    <r>
      <t xml:space="preserve">Energie: </t>
    </r>
    <r>
      <rPr>
        <sz val="10"/>
        <rFont val="Arial CE"/>
        <family val="0"/>
      </rPr>
      <t xml:space="preserve">                                                                              - </t>
    </r>
    <r>
      <rPr>
        <sz val="10"/>
        <rFont val="Arial CE"/>
        <family val="0"/>
      </rPr>
      <t xml:space="preserve">el. energia OcÚ - 235,72 €                                       - el. energia starý OcÚ - 70,81 €                           - pelety OcÚ - 766,80 €                  </t>
    </r>
  </si>
  <si>
    <r>
      <t xml:space="preserve">Poštové služby a telekom.služby: </t>
    </r>
    <r>
      <rPr>
        <sz val="10"/>
        <rFont val="Arial CE"/>
        <family val="0"/>
      </rPr>
      <t xml:space="preserve">                               - </t>
    </r>
    <r>
      <rPr>
        <sz val="10"/>
        <rFont val="Arial CE"/>
        <family val="0"/>
      </rPr>
      <t xml:space="preserve">poštovné, kolky - 226,80 €,                                       - telefón - 626,02 €                                             </t>
    </r>
  </si>
  <si>
    <t>612001</t>
  </si>
  <si>
    <r>
      <t>Energie:</t>
    </r>
    <r>
      <rPr>
        <sz val="10"/>
        <rFont val="Arial CE"/>
        <family val="2"/>
      </rPr>
      <t xml:space="preserve">   V</t>
    </r>
    <r>
      <rPr>
        <sz val="10"/>
        <rFont val="Arial CE"/>
        <family val="0"/>
      </rPr>
      <t>O-Inovec - 161,39 eur                                                  VO-Važkovci - 1188,96 eur                                            VO-Chujacovci - 1010,01 eur</t>
    </r>
  </si>
  <si>
    <t>Benzín do kosačky - amfiteáter</t>
  </si>
  <si>
    <t>Prehľad čerpania programového rozpočtu k 30.06.2011</t>
  </si>
  <si>
    <t xml:space="preserve">Prepravné </t>
  </si>
  <si>
    <t xml:space="preserve">Propagácia, reklama, inzercia </t>
  </si>
  <si>
    <t>Dohody - gajdošské fašiangy - pečenie koláčov</t>
  </si>
  <si>
    <t>SP  - úrazové poistenie - gajdošské fašiangy</t>
  </si>
  <si>
    <t>SP - Úrazové poistenie</t>
  </si>
  <si>
    <t>Údržba prevádzkových strojov, prístrojov, zariadení</t>
  </si>
  <si>
    <t>Energie (uhlie)</t>
  </si>
  <si>
    <t>Transfery zdravot. zariadeniam - dotácia MUDr. Drinka</t>
  </si>
  <si>
    <t>Transfery zdravotníckym zariadeniam (lekárske posudky k sociálnym službám)</t>
  </si>
  <si>
    <t>Transfer n. o. - eRko (dotácia na letný tábor)</t>
  </si>
  <si>
    <t xml:space="preserve">Členské </t>
  </si>
  <si>
    <t>Evidencia obyvateľstva</t>
  </si>
  <si>
    <t>Odvoz, zneškodn. a uloženie odpadu</t>
  </si>
  <si>
    <t>Separovaný zber</t>
  </si>
  <si>
    <t>Údržba interiéru a exteriéru</t>
  </si>
  <si>
    <t>0 eur</t>
  </si>
  <si>
    <t>Z prenajat.pozemkov (Poľ. združ. Kamenica, Orange,  Roľan)</t>
  </si>
  <si>
    <t>Normatív pre materskú školu z KŠÚ</t>
  </si>
  <si>
    <t xml:space="preserve">Knihy, časopisy, noviny... </t>
  </si>
  <si>
    <t xml:space="preserve">Reprezentačné </t>
  </si>
  <si>
    <t xml:space="preserve">Dohody - kúrenie </t>
  </si>
  <si>
    <t>Poplatky a odvody (LITA - za kopírovanie)</t>
  </si>
  <si>
    <t xml:space="preserve">Knihy, časopisy, noviny... (Fin. spravodajca, Právo pre ROPO a obce, Interné smernice) </t>
  </si>
  <si>
    <t>školenia, kurzy, konferencie (Konferenc. hl. kontrolórov)</t>
  </si>
  <si>
    <t>Údržba softvéru (ročný poplatok za program URBIS a virtuálny cintorín)</t>
  </si>
  <si>
    <t>Poštovné a telek. sl. (poštovné)</t>
  </si>
  <si>
    <t>Všeobecný materiál  matrika (tlačivá)</t>
  </si>
  <si>
    <t xml:space="preserve">Odmeny zamestnancov mimopracovného pomeru (preventívne protipožiarne kontroly) </t>
  </si>
  <si>
    <t>Všeobecný materiál (zámky a kľúče na skrinky, bránky, skrutky na hraciu zostavu)</t>
  </si>
  <si>
    <t>Pracovné odevy, obuv a prac. pomôcky (rukavice)</t>
  </si>
  <si>
    <t>Služby (práce s drvičom BIO odpadu)</t>
  </si>
  <si>
    <t>Dohody - kúrenie</t>
  </si>
  <si>
    <t>Reprezentačné - občerstvenie ku kolaudácii</t>
  </si>
  <si>
    <t>Ostatné služby</t>
  </si>
  <si>
    <t xml:space="preserve">Odvoz separ. odpadu </t>
  </si>
  <si>
    <t xml:space="preserve">Všeobecný materiál - dotácia na živ. prostredie </t>
  </si>
  <si>
    <t>SP - úrazové poistenie (dohody)</t>
  </si>
  <si>
    <t xml:space="preserve">Všeobecný materiál </t>
  </si>
  <si>
    <t xml:space="preserve">Prenájom prevádzkových strojov, prístrojov... </t>
  </si>
  <si>
    <t>Všeobecné služby - odhŕňanie snehu a posyp MK</t>
  </si>
  <si>
    <t xml:space="preserve">Špeciálne služby </t>
  </si>
  <si>
    <t>711001</t>
  </si>
  <si>
    <t>Nákup pozemkov</t>
  </si>
  <si>
    <t>Rekonštrukcia ciest</t>
  </si>
  <si>
    <t xml:space="preserve">Zariadenie, náradie a nádoby </t>
  </si>
  <si>
    <t>Poistenie automobilu</t>
  </si>
  <si>
    <t>Poistné - za majetok obce</t>
  </si>
  <si>
    <t>Kontrola obce a interné služby</t>
  </si>
  <si>
    <t>Kontrola</t>
  </si>
  <si>
    <t>637001</t>
  </si>
  <si>
    <t>Interné služby</t>
  </si>
  <si>
    <t>633013</t>
  </si>
  <si>
    <t>635002</t>
  </si>
  <si>
    <t>636007</t>
  </si>
  <si>
    <t>3</t>
  </si>
  <si>
    <t>632001</t>
  </si>
  <si>
    <t>632002</t>
  </si>
  <si>
    <t>Propagácia, marketing a služby občanom</t>
  </si>
  <si>
    <t>Propagácia a marketing</t>
  </si>
  <si>
    <t>637003</t>
  </si>
  <si>
    <t>08.3.0</t>
  </si>
  <si>
    <t>635006</t>
  </si>
  <si>
    <t>Služby občanom</t>
  </si>
  <si>
    <t>01.3.3</t>
  </si>
  <si>
    <t>614</t>
  </si>
  <si>
    <t>4</t>
  </si>
  <si>
    <t>06.6.0</t>
  </si>
  <si>
    <t>641012</t>
  </si>
  <si>
    <t>Bezpečnosť, právo a poriadok v obci</t>
  </si>
  <si>
    <t>Požiarna ochrana</t>
  </si>
  <si>
    <t>03.2.0</t>
  </si>
  <si>
    <t>635005</t>
  </si>
  <si>
    <t>Verejné osvetlenie</t>
  </si>
  <si>
    <t>06.4.0</t>
  </si>
  <si>
    <t>Odpadové hospodárstvo</t>
  </si>
  <si>
    <t>05.1.0</t>
  </si>
  <si>
    <t>05.3.0</t>
  </si>
  <si>
    <t>5</t>
  </si>
  <si>
    <t>Komunikácie, verejné priestranstvá a rozvoj obce</t>
  </si>
  <si>
    <t>Správa a údržba pozemných komunikácií</t>
  </si>
  <si>
    <t>04.5.1.3</t>
  </si>
  <si>
    <t>636002</t>
  </si>
  <si>
    <t>Správa a údržba budov, ostatného nehn. a hnuteľného majetku</t>
  </si>
  <si>
    <t>637015</t>
  </si>
  <si>
    <t>06.2.0</t>
  </si>
  <si>
    <t>08.2.0.3</t>
  </si>
  <si>
    <t>633004</t>
  </si>
  <si>
    <t>6</t>
  </si>
  <si>
    <t>Školstvo</t>
  </si>
  <si>
    <t>09.1.2.1</t>
  </si>
  <si>
    <t>7</t>
  </si>
  <si>
    <t>Kultúra a šport</t>
  </si>
  <si>
    <t>08.1.0</t>
  </si>
  <si>
    <t>Multifunkčné spoločensko-kultúrne centrum</t>
  </si>
  <si>
    <t>08.2.0.9</t>
  </si>
  <si>
    <t>717001</t>
  </si>
  <si>
    <t>08.2.0</t>
  </si>
  <si>
    <t>634004</t>
  </si>
  <si>
    <t>Telovýchovná jednota Partizán</t>
  </si>
  <si>
    <t>8</t>
  </si>
  <si>
    <t>Náboženské, zdravotnícke a sociálne služby</t>
  </si>
  <si>
    <t>Kolumbárium</t>
  </si>
  <si>
    <t>08.4.0</t>
  </si>
  <si>
    <t>Dom smútku</t>
  </si>
  <si>
    <t>635004</t>
  </si>
  <si>
    <t>Zdravotné stredisko</t>
  </si>
  <si>
    <t>07.6.0</t>
  </si>
  <si>
    <t>Opatrovateľská služba</t>
  </si>
  <si>
    <t>10.7.0</t>
  </si>
  <si>
    <t>Sociálne štátne dávky a pomoc</t>
  </si>
  <si>
    <t>642026</t>
  </si>
  <si>
    <t>642006</t>
  </si>
  <si>
    <t>Podprogram</t>
  </si>
  <si>
    <t>Program</t>
  </si>
  <si>
    <t>Prvok</t>
  </si>
  <si>
    <t>Funkč.kl.</t>
  </si>
  <si>
    <t>Plnenie %</t>
  </si>
  <si>
    <t>610</t>
  </si>
  <si>
    <t>Mzdy, platy</t>
  </si>
  <si>
    <t>Tarifný plat, osobný plat, základný plat, funkčný..</t>
  </si>
  <si>
    <t>620</t>
  </si>
  <si>
    <t>Poistné a príspevok do poisťovní</t>
  </si>
  <si>
    <t>VšZP</t>
  </si>
  <si>
    <t>Nemocenské poistenie</t>
  </si>
  <si>
    <t>Starobné poistenie</t>
  </si>
  <si>
    <t>Úrazové poistenie</t>
  </si>
  <si>
    <t>Invalidné poistenie</t>
  </si>
  <si>
    <t>Poistenie v nezamestnanosti</t>
  </si>
  <si>
    <t>Poistenie do rezervného fondu solidarity</t>
  </si>
  <si>
    <t>630</t>
  </si>
  <si>
    <t>Tovary a služby</t>
  </si>
  <si>
    <t>Všeobecný materiál</t>
  </si>
  <si>
    <t>Poistenie</t>
  </si>
  <si>
    <t>Špeciálne služby</t>
  </si>
  <si>
    <t>Stravovanie</t>
  </si>
  <si>
    <t>Prídel do sociálneho fondu</t>
  </si>
  <si>
    <t>Odmeny zamestnancov mimopracovného pomeru</t>
  </si>
  <si>
    <t>Cestovné - tuzemské</t>
  </si>
  <si>
    <t xml:space="preserve">Hlavný kontrolór obce </t>
  </si>
  <si>
    <t>Tarifný, osobný, funkčný... plat</t>
  </si>
  <si>
    <t>Tarifný plat, osobný plat, základný plat, funkčný...</t>
  </si>
  <si>
    <t>Audit</t>
  </si>
  <si>
    <t>Údržba výpočtovej techniky</t>
  </si>
  <si>
    <t>Energie</t>
  </si>
  <si>
    <t>Vzdelávanie zamestnancov obce</t>
  </si>
  <si>
    <t>Informačný systém obce</t>
  </si>
  <si>
    <t>Energie, telekomunikačné a doruč. služby</t>
  </si>
  <si>
    <t>Tarifný plat - matrika</t>
  </si>
  <si>
    <t>SP - nemocenské poistenie</t>
  </si>
  <si>
    <t>SP - starobné poistenie</t>
  </si>
  <si>
    <t>SP - úrazové poistenie</t>
  </si>
  <si>
    <t>SP - invalidné poistenie</t>
  </si>
  <si>
    <t>SP - poistenie v nezamestnanosti</t>
  </si>
  <si>
    <t>SP - rezervný fond solidarity</t>
  </si>
  <si>
    <t>Cestovné náhrady - tuzemské</t>
  </si>
  <si>
    <t>Školenia, kurzy, semináre, porady...</t>
  </si>
  <si>
    <t>Rutinná a štandardná údržba špec. strojov, prístr...</t>
  </si>
  <si>
    <t>Materiál</t>
  </si>
  <si>
    <t>Údržba budov, objektov a ich častí</t>
  </si>
  <si>
    <t>Poplatky a odvody - zák. popl. za uloženie odpadu</t>
  </si>
  <si>
    <t>Pracovné odevy, obuv a pomôcky</t>
  </si>
  <si>
    <t>637020</t>
  </si>
  <si>
    <t>Finančné zúčtovanie</t>
  </si>
  <si>
    <t>Olej do auta</t>
  </si>
  <si>
    <r>
      <t>Ď</t>
    </r>
    <r>
      <rPr>
        <sz val="10"/>
        <rFont val="Arial CE"/>
        <family val="0"/>
      </rPr>
      <t>alšie poplatky banke</t>
    </r>
  </si>
  <si>
    <t>Daň z úroku</t>
  </si>
  <si>
    <r>
      <t xml:space="preserve">Poplatky </t>
    </r>
    <r>
      <rPr>
        <sz val="10"/>
        <rFont val="Arial CE"/>
        <family val="0"/>
      </rPr>
      <t xml:space="preserve">za vedenie bankového účtu                                                         </t>
    </r>
  </si>
  <si>
    <t>Transfery</t>
  </si>
  <si>
    <t>Členské</t>
  </si>
  <si>
    <t>Cestovné - tuzemské - kontrolór</t>
  </si>
  <si>
    <t>Knihy, časopisy, noviny</t>
  </si>
  <si>
    <t xml:space="preserve">Všeobecné služby </t>
  </si>
  <si>
    <t>Komunikačná infraštruktúra - internet</t>
  </si>
  <si>
    <t>Komunikačná infraštruktúra - doména web stránky</t>
  </si>
  <si>
    <t>Propagácia, reklama, inzercia</t>
  </si>
  <si>
    <t>Dohody</t>
  </si>
  <si>
    <t>Poplatky a odvody (ročná licencia za rozhlas)</t>
  </si>
  <si>
    <t>Poštové a telekomunikačné služby</t>
  </si>
  <si>
    <t>Obč. obrady - úrazové poistenie</t>
  </si>
  <si>
    <t xml:space="preserve">Materiál </t>
  </si>
  <si>
    <t>Reprezentačné</t>
  </si>
  <si>
    <t>Konkurzy a súťaže</t>
  </si>
  <si>
    <t>Služby</t>
  </si>
  <si>
    <t>Odmeny pracovníkov mimopracovného pomeru</t>
  </si>
  <si>
    <t>Mzdy, platy..</t>
  </si>
  <si>
    <t>Matrika</t>
  </si>
  <si>
    <t>640</t>
  </si>
  <si>
    <t>625003 - SP - úrazové poistenie</t>
  </si>
  <si>
    <t>Druh</t>
  </si>
  <si>
    <t>111003</t>
  </si>
  <si>
    <t>Výnos dane z príjmov poukázaný územnej samospráve</t>
  </si>
  <si>
    <t>121001</t>
  </si>
  <si>
    <t>Z pozemkov - FO</t>
  </si>
  <si>
    <t>Z pozemkov - PO</t>
  </si>
  <si>
    <t>121002</t>
  </si>
  <si>
    <t>Zo stavieb - FO</t>
  </si>
  <si>
    <t>Zo stavieb - PO</t>
  </si>
  <si>
    <t>121003</t>
  </si>
  <si>
    <t>Z bytov a nebytových priestorov v bytovom dome</t>
  </si>
  <si>
    <t>133001</t>
  </si>
  <si>
    <t>Za psa</t>
  </si>
  <si>
    <t>133003</t>
  </si>
  <si>
    <t>Za nevýherné hracie prístroje</t>
  </si>
  <si>
    <t>133012</t>
  </si>
  <si>
    <t>Za užívanie verejného priestranstva</t>
  </si>
  <si>
    <t>133013</t>
  </si>
  <si>
    <t>Za PDO - PO</t>
  </si>
  <si>
    <t>212002</t>
  </si>
  <si>
    <t>212003</t>
  </si>
  <si>
    <t>221004</t>
  </si>
  <si>
    <t>Overenie fotokópie</t>
  </si>
  <si>
    <t>Overenie podpisu</t>
  </si>
  <si>
    <t>Stavebná správa</t>
  </si>
  <si>
    <t>Sobášny list</t>
  </si>
  <si>
    <t>Vnútorná správa</t>
  </si>
  <si>
    <t>Výrub drevín</t>
  </si>
  <si>
    <t>Register trestov</t>
  </si>
  <si>
    <t>223001</t>
  </si>
  <si>
    <t>služby Domu smútku, cintorínske poplatky</t>
  </si>
  <si>
    <t>Za vyhlášku v MR</t>
  </si>
  <si>
    <t>Predaj kukanádob</t>
  </si>
  <si>
    <t>Súpisné číslo</t>
  </si>
  <si>
    <t>Za opatrovateľskú službu</t>
  </si>
  <si>
    <t>223003</t>
  </si>
  <si>
    <t>229005</t>
  </si>
  <si>
    <t>242</t>
  </si>
  <si>
    <t>292012</t>
  </si>
  <si>
    <t>312001</t>
  </si>
  <si>
    <t>Dotácia - strava - hm. núdza</t>
  </si>
  <si>
    <t>Dotácia -  učebné pomôcky - hm. núdza</t>
  </si>
  <si>
    <t>Dotácia - Evidencia obyvateľstva</t>
  </si>
  <si>
    <t>Prenesené kompetencie pre ZŠ z KŠÚ</t>
  </si>
  <si>
    <t>Vzdelávacie poukazy</t>
  </si>
  <si>
    <t>Dotácia - stavebný úrad</t>
  </si>
  <si>
    <t>Dotácia - matrika</t>
  </si>
  <si>
    <t>2-kapitálový rozpočet</t>
  </si>
  <si>
    <t>233001</t>
  </si>
  <si>
    <t>43</t>
  </si>
  <si>
    <t>110</t>
  </si>
  <si>
    <t>Dane z príjmov a kapitálového majetku</t>
  </si>
  <si>
    <t>120</t>
  </si>
  <si>
    <t>Dane z  majetku</t>
  </si>
  <si>
    <t>130</t>
  </si>
  <si>
    <t>Daňové príjmy - dane za špecifické služby</t>
  </si>
  <si>
    <t>210</t>
  </si>
  <si>
    <t>Príjmy z podnikania a z vlastníctva majetku</t>
  </si>
  <si>
    <t>220</t>
  </si>
  <si>
    <t>Administratívne poplatky a iné poplatky a platby</t>
  </si>
  <si>
    <t>240</t>
  </si>
  <si>
    <t>Nedaňové príjmy - úroky VÚB</t>
  </si>
  <si>
    <t>290</t>
  </si>
  <si>
    <t xml:space="preserve">Iné nedaňové príjmy </t>
  </si>
  <si>
    <t>310</t>
  </si>
  <si>
    <t>Tuzemské bežné granty a transfery</t>
  </si>
  <si>
    <t>Bežný rozpočet</t>
  </si>
  <si>
    <t>Za PDO - FO</t>
  </si>
  <si>
    <t xml:space="preserve">Bežné príjmy </t>
  </si>
  <si>
    <t>Bežné výdavky</t>
  </si>
  <si>
    <t>Kapitálové príjmy</t>
  </si>
  <si>
    <t>Kapitálové výdavky</t>
  </si>
  <si>
    <t>Kapitálový rozpočet</t>
  </si>
  <si>
    <t>Príjmy celkom</t>
  </si>
  <si>
    <t>Výdavky celkom</t>
  </si>
  <si>
    <t>Celkový rozpočet</t>
  </si>
  <si>
    <t xml:space="preserve">Z toho: </t>
  </si>
  <si>
    <t>bežné výdavky:</t>
  </si>
  <si>
    <t>kapitálové výdavky:</t>
  </si>
  <si>
    <t>Poplatky a odvody (koncesionárske poplatky)</t>
  </si>
  <si>
    <t>Stravovanie (nákup stravných lístkov)</t>
  </si>
  <si>
    <t>Občianske obrady</t>
  </si>
  <si>
    <t>Mzdy a odvody do poisťovní</t>
  </si>
  <si>
    <t>Poštové služby a telekomunikačné služby (poplatky za bankové výpisy)</t>
  </si>
  <si>
    <t>Vodné, stočné (voda - OcÚ)</t>
  </si>
  <si>
    <t>Odvody do poisťovní - matrika</t>
  </si>
  <si>
    <t>Tovary a služby - matrika</t>
  </si>
  <si>
    <t>Poplatky a odvody (ročná licencia na zvonkohru)</t>
  </si>
  <si>
    <t>Energie - el. energia Dom smútku</t>
  </si>
  <si>
    <t>Energie (el. energia)</t>
  </si>
  <si>
    <t>Transfery organizáciám (strava a učebné pomôcky - hmotná núdza)</t>
  </si>
  <si>
    <t>Za kopírovanie, použitie telefónu a faxu</t>
  </si>
  <si>
    <t>Za stravné (od zamestnancov)</t>
  </si>
  <si>
    <t>Materská škola</t>
  </si>
  <si>
    <t>09.1.1.1</t>
  </si>
  <si>
    <t>Základná škola</t>
  </si>
  <si>
    <t>09.5.0.1</t>
  </si>
  <si>
    <t xml:space="preserve">Školský klub </t>
  </si>
  <si>
    <t>09.6.0.1</t>
  </si>
  <si>
    <t>Výdajná školská jedáleň</t>
  </si>
  <si>
    <t>P1</t>
  </si>
  <si>
    <t>P2</t>
  </si>
  <si>
    <t>P3</t>
  </si>
  <si>
    <t>P4</t>
  </si>
  <si>
    <t>P5</t>
  </si>
  <si>
    <t>P6</t>
  </si>
  <si>
    <t>P7</t>
  </si>
  <si>
    <t>P8</t>
  </si>
  <si>
    <t>(predaj pozemkov)</t>
  </si>
  <si>
    <t>Z toho:</t>
  </si>
  <si>
    <t>Za znečisťovanie ovzdušia (Kovaco, ZŠ, Drevstav)</t>
  </si>
  <si>
    <t>Tovary a služby (bankové poplatky)</t>
  </si>
  <si>
    <t>Školský klub</t>
  </si>
  <si>
    <t>632004</t>
  </si>
  <si>
    <t xml:space="preserve">Prenájom starého OcÚ - Ďatková </t>
  </si>
  <si>
    <t xml:space="preserve">Prenájom starého OcÚ -Garajová </t>
  </si>
  <si>
    <t>Poplatky - matrika</t>
  </si>
  <si>
    <t>Z dobropisov (preplatok el. energia)</t>
  </si>
  <si>
    <t xml:space="preserve">Z predaja pozemkov </t>
  </si>
  <si>
    <t>Úmrtný list</t>
  </si>
  <si>
    <t>Potvrdenie o trvalom pobyte</t>
  </si>
  <si>
    <t>Za porušenie predpisov</t>
  </si>
  <si>
    <t>Vstupné - DFF</t>
  </si>
  <si>
    <t>Príjmové finančné operácie</t>
  </si>
  <si>
    <t>46</t>
  </si>
  <si>
    <t>Prevod z rezervného fondu obce</t>
  </si>
  <si>
    <t>Benzín do auta</t>
  </si>
  <si>
    <t>610+620</t>
  </si>
  <si>
    <t>Všeobecné služby</t>
  </si>
  <si>
    <t>637006</t>
  </si>
  <si>
    <t>Náhrady</t>
  </si>
  <si>
    <t xml:space="preserve">Transfer na spoločný stavebný úrad </t>
  </si>
  <si>
    <t>Poštovné - stavebný úrad</t>
  </si>
  <si>
    <t>633015</t>
  </si>
  <si>
    <t>Palivá do kosačky, do píly (benzín, olej)</t>
  </si>
  <si>
    <t>Tovary a služby - DFF</t>
  </si>
  <si>
    <t>454001</t>
  </si>
  <si>
    <t>prevod prostriedkov z rezervného fondu na bežný účet</t>
  </si>
  <si>
    <t>Príjmy ZŠ s MŠ</t>
  </si>
  <si>
    <t>Pred poslednou úpravou</t>
  </si>
  <si>
    <t>Z prenajatých hrobových miest</t>
  </si>
  <si>
    <t>312008</t>
  </si>
  <si>
    <t>11H</t>
  </si>
  <si>
    <t>Oprava a údržba rozhlasu</t>
  </si>
  <si>
    <t>Tarifný plat</t>
  </si>
  <si>
    <t>Tarifný plat (parky) - z ESF - podľa §50i</t>
  </si>
  <si>
    <t>Tarifný plat (parky) - zo ŠR pri ESF - podľa §50i</t>
  </si>
  <si>
    <t>Tarifný plat (parky) - z obce - podľa §50i</t>
  </si>
  <si>
    <t>Dohody - púšťanie hudby v Dome smútku</t>
  </si>
  <si>
    <t>Jednorazová soc. výpomoc a jednoraz. príspevky</t>
  </si>
  <si>
    <t>SPOLU PRÍJMY (obec+škola):</t>
  </si>
  <si>
    <t>Rodný list</t>
  </si>
  <si>
    <t>222003</t>
  </si>
  <si>
    <t>Recykling</t>
  </si>
  <si>
    <t>Z vkladov - z RF</t>
  </si>
  <si>
    <t>Z vkladov - BÚ</t>
  </si>
  <si>
    <t>Z vkladov - DÚ</t>
  </si>
  <si>
    <t>Dotácia - cestná doprava</t>
  </si>
  <si>
    <t>Dotácia - životné prostredie</t>
  </si>
  <si>
    <t>Bežné príjmy obce</t>
  </si>
  <si>
    <t>Voda - Dom smútku</t>
  </si>
  <si>
    <t>Príjmy</t>
  </si>
  <si>
    <t>ZŠ s MŠ Veľká Lehota</t>
  </si>
  <si>
    <t>Poplatky za predaj výrobkov, tovarov a služieb</t>
  </si>
  <si>
    <t>223002</t>
  </si>
  <si>
    <t>2,3</t>
  </si>
  <si>
    <t>71, 44</t>
  </si>
  <si>
    <t>64, 47</t>
  </si>
  <si>
    <t xml:space="preserve">111 </t>
  </si>
  <si>
    <t>Odmeny za vzdelávacie poukazy</t>
  </si>
  <si>
    <t>623</t>
  </si>
  <si>
    <t>625006</t>
  </si>
  <si>
    <t>627</t>
  </si>
  <si>
    <t>Ostatné ZP</t>
  </si>
  <si>
    <t>Garančné poistenie</t>
  </si>
  <si>
    <t>Príspevok do DDP</t>
  </si>
  <si>
    <t>Cestovné</t>
  </si>
  <si>
    <t>Učeb. A kom. Pomôcky pre žiakov SZP</t>
  </si>
  <si>
    <t>Pracovné odevy</t>
  </si>
  <si>
    <t>Softvérová licencia</t>
  </si>
  <si>
    <t>Palivá ako zdroj energie</t>
  </si>
  <si>
    <t>Údržba prev. Strojov a zariadení</t>
  </si>
  <si>
    <t>Propagácia, reklama</t>
  </si>
  <si>
    <t>Posudky, expertízy, rozbor vody</t>
  </si>
  <si>
    <t>Preddavky</t>
  </si>
  <si>
    <t>Transfery na nemocenské dávky</t>
  </si>
  <si>
    <t>Odmena jubilejná</t>
  </si>
  <si>
    <t>Učebné a kompenzačné pomôcky</t>
  </si>
  <si>
    <t>Školenie</t>
  </si>
  <si>
    <t>Poplatky, znečisťovanie ovzdušia</t>
  </si>
  <si>
    <t>637011</t>
  </si>
  <si>
    <t>Bežné transféry</t>
  </si>
  <si>
    <t>Na nemocenské dávky</t>
  </si>
  <si>
    <t>642015</t>
  </si>
  <si>
    <t>Školský klub detí</t>
  </si>
  <si>
    <t>Výdajná škola jedáleň</t>
  </si>
  <si>
    <r>
      <t>Príjmy ZŠ s MŠ</t>
    </r>
    <r>
      <rPr>
        <sz val="10"/>
        <rFont val="Arial CE"/>
        <family val="0"/>
      </rPr>
      <t>(za poškodené učebnice, za MŠ a ŠKD)</t>
    </r>
  </si>
  <si>
    <t>Odmeny a príspevky - OZ a zapisovateľka</t>
  </si>
  <si>
    <t>Špeciálne sl. - audit účt. závierky + konsolid. ÚZ</t>
  </si>
  <si>
    <t>635009</t>
  </si>
  <si>
    <t>710</t>
  </si>
  <si>
    <t>620 - Odvody do poisťovní</t>
  </si>
  <si>
    <t>Kronika, web stránka</t>
  </si>
  <si>
    <t>Miestny rozhlas</t>
  </si>
  <si>
    <t>717002</t>
  </si>
  <si>
    <t>Školská knižnica prístupná pre verejnosť</t>
  </si>
  <si>
    <t>MSKC - Tovary a služby</t>
  </si>
  <si>
    <t>Prenájom Spoločensko-kultúrneho centra</t>
  </si>
  <si>
    <t>212004</t>
  </si>
  <si>
    <t>Prenájom svadobky (riadu)</t>
  </si>
  <si>
    <t>633001</t>
  </si>
  <si>
    <t>Spoločenské a kult. podujatia v obci V. Lehota</t>
  </si>
  <si>
    <t>Za upratanie priestorov MSKC po akcii</t>
  </si>
  <si>
    <t>11T1</t>
  </si>
  <si>
    <t>Dotácia - MOS - z Eur. soc. fondu</t>
  </si>
  <si>
    <t>11T2</t>
  </si>
  <si>
    <t>Dotácia - MOS - zo ŠR</t>
  </si>
  <si>
    <t>Dotácia §50i - z Eur. soc. fondu</t>
  </si>
  <si>
    <t>Dotácia - §50i - zo ŠR</t>
  </si>
  <si>
    <t>637034</t>
  </si>
  <si>
    <t>Detský folklórny festival</t>
  </si>
  <si>
    <t xml:space="preserve">Údržba budov, objektov a ich častí </t>
  </si>
  <si>
    <t>Kultúra a šport (MSKC a telocvičňa)</t>
  </si>
  <si>
    <t>637013</t>
  </si>
  <si>
    <t>Ošatné</t>
  </si>
  <si>
    <t>Všeob. materiál - kukanádoby</t>
  </si>
  <si>
    <t>kapitálové výd.:</t>
  </si>
  <si>
    <t>642002</t>
  </si>
  <si>
    <t>Transfery n.o. poskytujúcej všeob. prosp. služby</t>
  </si>
  <si>
    <t>SP - úrazové poistenie (z dohôd)</t>
  </si>
  <si>
    <t>Elektrická energia - MSKC</t>
  </si>
  <si>
    <t>Pelety</t>
  </si>
  <si>
    <t>Vodné, stočné</t>
  </si>
  <si>
    <t>Materiál - čistiace prostriedky</t>
  </si>
  <si>
    <t>Realizácia nových stavieb - telocvičňa</t>
  </si>
  <si>
    <t>Tovary a služby - ostatné spoloč. a kult. poduj.</t>
  </si>
  <si>
    <t>Ostatné spoločenské a kultúrne podujatia</t>
  </si>
  <si>
    <t>Karty, známky, popl. (ročná diaľničná známka)</t>
  </si>
  <si>
    <t>Vodné, stočné (voda - starý OcÚ)</t>
  </si>
  <si>
    <t xml:space="preserve">VšZP </t>
  </si>
  <si>
    <t>Údržba softvéru (ročná licencia za program MATRIKA)</t>
  </si>
  <si>
    <t>637002</t>
  </si>
  <si>
    <t>Softvér</t>
  </si>
  <si>
    <t>Na členské príspevky</t>
  </si>
  <si>
    <t xml:space="preserve">Tovary a služby </t>
  </si>
  <si>
    <t>Ekon.kl.</t>
  </si>
  <si>
    <t>Zdroj</t>
  </si>
  <si>
    <t>Názov</t>
  </si>
  <si>
    <t>Schválený</t>
  </si>
  <si>
    <t>Upravený</t>
  </si>
  <si>
    <t>Čerpanie</t>
  </si>
  <si>
    <t/>
  </si>
  <si>
    <t>Výdaje</t>
  </si>
  <si>
    <t>1</t>
  </si>
  <si>
    <t>Riadenie, organizácia a administratíva (správa obce)</t>
  </si>
  <si>
    <t>01.1.1.6</t>
  </si>
  <si>
    <t>611</t>
  </si>
  <si>
    <t>41</t>
  </si>
  <si>
    <t>621</t>
  </si>
  <si>
    <t>625001</t>
  </si>
  <si>
    <t>625002</t>
  </si>
</sst>
</file>

<file path=xl/styles.xml><?xml version="1.0" encoding="utf-8"?>
<styleSheet xmlns="http://schemas.openxmlformats.org/spreadsheetml/2006/main">
  <numFmts count="2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  <numFmt numFmtId="165" formatCode="#,##0.0"/>
    <numFmt numFmtId="166" formatCode="#,##0\ [$€-1]"/>
    <numFmt numFmtId="167" formatCode="#,##0\ &quot;Sk&quot;"/>
    <numFmt numFmtId="168" formatCode="[$-41B]d\.\ mmmm\ yyyy"/>
    <numFmt numFmtId="169" formatCode="0.000000"/>
    <numFmt numFmtId="170" formatCode="0.00000"/>
    <numFmt numFmtId="171" formatCode="0.0000"/>
    <numFmt numFmtId="172" formatCode="0.000"/>
    <numFmt numFmtId="173" formatCode="0.0000E+00"/>
    <numFmt numFmtId="174" formatCode="0.000E+00"/>
    <numFmt numFmtId="175" formatCode="0.0E+00"/>
    <numFmt numFmtId="176" formatCode="0E+00"/>
    <numFmt numFmtId="177" formatCode="#,##0.00\ [$€-1]"/>
    <numFmt numFmtId="178" formatCode="#,##0.00\ [$€-1];[Red]\-#,##0.00\ [$€-1]"/>
  </numFmts>
  <fonts count="30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0.5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i/>
      <u val="single"/>
      <sz val="10"/>
      <name val="Arial CE"/>
      <family val="0"/>
    </font>
    <font>
      <sz val="10.5"/>
      <name val="Arial CE"/>
      <family val="0"/>
    </font>
    <font>
      <b/>
      <sz val="1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18" borderId="6" applyNumberFormat="0" applyFont="0" applyAlignment="0" applyProtection="0"/>
    <xf numFmtId="0" fontId="23" fillId="0" borderId="7" applyNumberFormat="0" applyFill="0" applyAlignment="0" applyProtection="0"/>
    <xf numFmtId="0" fontId="24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7" borderId="8" applyNumberFormat="0" applyAlignment="0" applyProtection="0"/>
    <xf numFmtId="0" fontId="27" fillId="19" borderId="8" applyNumberFormat="0" applyAlignment="0" applyProtection="0"/>
    <xf numFmtId="0" fontId="28" fillId="19" borderId="9" applyNumberFormat="0" applyAlignment="0" applyProtection="0"/>
    <xf numFmtId="0" fontId="29" fillId="0" borderId="0" applyNumberFormat="0" applyFill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3" borderId="0" applyNumberFormat="0" applyBorder="0" applyAlignment="0" applyProtection="0"/>
  </cellStyleXfs>
  <cellXfs count="38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49" fontId="1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49" fontId="1" fillId="0" borderId="11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49" fontId="1" fillId="0" borderId="12" xfId="0" applyNumberFormat="1" applyFont="1" applyBorder="1" applyAlignment="1">
      <alignment horizontal="right"/>
    </xf>
    <xf numFmtId="49" fontId="0" fillId="0" borderId="13" xfId="0" applyNumberFormat="1" applyBorder="1" applyAlignment="1">
      <alignment/>
    </xf>
    <xf numFmtId="49" fontId="1" fillId="0" borderId="14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9" fontId="0" fillId="0" borderId="15" xfId="0" applyNumberFormat="1" applyBorder="1" applyAlignment="1">
      <alignment/>
    </xf>
    <xf numFmtId="4" fontId="0" fillId="0" borderId="15" xfId="0" applyNumberFormat="1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9" fontId="1" fillId="19" borderId="10" xfId="0" applyNumberFormat="1" applyFont="1" applyFill="1" applyBorder="1" applyAlignment="1">
      <alignment/>
    </xf>
    <xf numFmtId="0" fontId="1" fillId="19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NumberFormat="1" applyBorder="1" applyAlignment="1">
      <alignment horizontal="right"/>
    </xf>
    <xf numFmtId="0" fontId="1" fillId="0" borderId="10" xfId="0" applyNumberFormat="1" applyFont="1" applyBorder="1" applyAlignment="1">
      <alignment horizontal="right"/>
    </xf>
    <xf numFmtId="49" fontId="1" fillId="0" borderId="19" xfId="0" applyNumberFormat="1" applyFont="1" applyBorder="1" applyAlignment="1">
      <alignment/>
    </xf>
    <xf numFmtId="49" fontId="1" fillId="0" borderId="20" xfId="0" applyNumberFormat="1" applyFont="1" applyBorder="1" applyAlignment="1">
      <alignment/>
    </xf>
    <xf numFmtId="49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right"/>
    </xf>
    <xf numFmtId="49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49" fontId="1" fillId="19" borderId="22" xfId="0" applyNumberFormat="1" applyFont="1" applyFill="1" applyBorder="1" applyAlignment="1">
      <alignment/>
    </xf>
    <xf numFmtId="1" fontId="1" fillId="19" borderId="23" xfId="0" applyNumberFormat="1" applyFont="1" applyFill="1" applyBorder="1" applyAlignment="1">
      <alignment/>
    </xf>
    <xf numFmtId="49" fontId="1" fillId="0" borderId="22" xfId="0" applyNumberFormat="1" applyFont="1" applyBorder="1" applyAlignment="1">
      <alignment/>
    </xf>
    <xf numFmtId="0" fontId="0" fillId="0" borderId="23" xfId="0" applyNumberFormat="1" applyBorder="1" applyAlignment="1">
      <alignment horizontal="right"/>
    </xf>
    <xf numFmtId="3" fontId="1" fillId="0" borderId="23" xfId="0" applyNumberFormat="1" applyFont="1" applyBorder="1" applyAlignment="1">
      <alignment horizontal="right" wrapText="1"/>
    </xf>
    <xf numFmtId="0" fontId="1" fillId="0" borderId="23" xfId="0" applyNumberFormat="1" applyFont="1" applyBorder="1" applyAlignment="1">
      <alignment horizontal="right"/>
    </xf>
    <xf numFmtId="3" fontId="1" fillId="0" borderId="23" xfId="0" applyNumberFormat="1" applyFont="1" applyBorder="1" applyAlignment="1">
      <alignment/>
    </xf>
    <xf numFmtId="1" fontId="1" fillId="0" borderId="23" xfId="0" applyNumberFormat="1" applyFont="1" applyBorder="1" applyAlignment="1">
      <alignment horizontal="right"/>
    </xf>
    <xf numFmtId="49" fontId="0" fillId="0" borderId="24" xfId="0" applyNumberFormat="1" applyBorder="1" applyAlignment="1">
      <alignment/>
    </xf>
    <xf numFmtId="49" fontId="0" fillId="0" borderId="25" xfId="0" applyNumberFormat="1" applyBorder="1" applyAlignment="1">
      <alignment/>
    </xf>
    <xf numFmtId="0" fontId="0" fillId="0" borderId="25" xfId="0" applyNumberFormat="1" applyBorder="1" applyAlignment="1">
      <alignment horizontal="right"/>
    </xf>
    <xf numFmtId="49" fontId="0" fillId="0" borderId="10" xfId="0" applyNumberFormat="1" applyBorder="1" applyAlignment="1">
      <alignment wrapText="1"/>
    </xf>
    <xf numFmtId="49" fontId="1" fillId="0" borderId="26" xfId="0" applyNumberFormat="1" applyFont="1" applyBorder="1" applyAlignment="1">
      <alignment/>
    </xf>
    <xf numFmtId="49" fontId="1" fillId="0" borderId="27" xfId="0" applyNumberFormat="1" applyFont="1" applyBorder="1" applyAlignment="1">
      <alignment/>
    </xf>
    <xf numFmtId="4" fontId="1" fillId="0" borderId="27" xfId="0" applyNumberFormat="1" applyFont="1" applyBorder="1" applyAlignment="1">
      <alignment horizontal="right"/>
    </xf>
    <xf numFmtId="4" fontId="0" fillId="0" borderId="23" xfId="0" applyNumberFormat="1" applyBorder="1" applyAlignment="1">
      <alignment horizontal="right"/>
    </xf>
    <xf numFmtId="49" fontId="0" fillId="0" borderId="28" xfId="0" applyNumberFormat="1" applyBorder="1" applyAlignment="1">
      <alignment/>
    </xf>
    <xf numFmtId="49" fontId="2" fillId="19" borderId="22" xfId="0" applyNumberFormat="1" applyFont="1" applyFill="1" applyBorder="1" applyAlignment="1">
      <alignment/>
    </xf>
    <xf numFmtId="49" fontId="2" fillId="19" borderId="10" xfId="0" applyNumberFormat="1" applyFont="1" applyFill="1" applyBorder="1" applyAlignment="1">
      <alignment/>
    </xf>
    <xf numFmtId="0" fontId="2" fillId="19" borderId="10" xfId="0" applyFont="1" applyFill="1" applyBorder="1" applyAlignment="1">
      <alignment/>
    </xf>
    <xf numFmtId="0" fontId="2" fillId="0" borderId="0" xfId="0" applyFont="1" applyFill="1" applyAlignment="1">
      <alignment/>
    </xf>
    <xf numFmtId="49" fontId="1" fillId="0" borderId="22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49" fontId="1" fillId="0" borderId="29" xfId="0" applyNumberFormat="1" applyFont="1" applyFill="1" applyBorder="1" applyAlignment="1">
      <alignment horizontal="left"/>
    </xf>
    <xf numFmtId="49" fontId="1" fillId="0" borderId="29" xfId="0" applyNumberFormat="1" applyFont="1" applyFill="1" applyBorder="1" applyAlignment="1">
      <alignment/>
    </xf>
    <xf numFmtId="4" fontId="1" fillId="0" borderId="29" xfId="0" applyNumberFormat="1" applyFont="1" applyFill="1" applyBorder="1" applyAlignment="1">
      <alignment horizontal="right"/>
    </xf>
    <xf numFmtId="49" fontId="0" fillId="0" borderId="22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right"/>
    </xf>
    <xf numFmtId="49" fontId="1" fillId="19" borderId="10" xfId="0" applyNumberFormat="1" applyFont="1" applyFill="1" applyBorder="1" applyAlignment="1">
      <alignment wrapText="1"/>
    </xf>
    <xf numFmtId="1" fontId="2" fillId="19" borderId="23" xfId="0" applyNumberFormat="1" applyFont="1" applyFill="1" applyBorder="1" applyAlignment="1">
      <alignment/>
    </xf>
    <xf numFmtId="49" fontId="1" fillId="0" borderId="22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1" fillId="0" borderId="23" xfId="0" applyNumberFormat="1" applyFont="1" applyBorder="1" applyAlignment="1">
      <alignment horizontal="right"/>
    </xf>
    <xf numFmtId="0" fontId="1" fillId="0" borderId="0" xfId="0" applyFont="1" applyFill="1" applyAlignment="1">
      <alignment/>
    </xf>
    <xf numFmtId="164" fontId="1" fillId="19" borderId="23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1" fontId="1" fillId="0" borderId="23" xfId="0" applyNumberFormat="1" applyFont="1" applyBorder="1" applyAlignment="1">
      <alignment horizontal="right"/>
    </xf>
    <xf numFmtId="49" fontId="2" fillId="19" borderId="24" xfId="0" applyNumberFormat="1" applyFont="1" applyFill="1" applyBorder="1" applyAlignment="1">
      <alignment/>
    </xf>
    <xf numFmtId="49" fontId="2" fillId="19" borderId="25" xfId="0" applyNumberFormat="1" applyFont="1" applyFill="1" applyBorder="1" applyAlignment="1">
      <alignment/>
    </xf>
    <xf numFmtId="3" fontId="2" fillId="19" borderId="25" xfId="0" applyNumberFormat="1" applyFont="1" applyFill="1" applyBorder="1" applyAlignment="1">
      <alignment horizontal="right"/>
    </xf>
    <xf numFmtId="0" fontId="3" fillId="19" borderId="0" xfId="0" applyFont="1" applyFill="1" applyAlignment="1">
      <alignment/>
    </xf>
    <xf numFmtId="49" fontId="2" fillId="19" borderId="11" xfId="0" applyNumberFormat="1" applyFont="1" applyFill="1" applyBorder="1" applyAlignment="1">
      <alignment/>
    </xf>
    <xf numFmtId="49" fontId="2" fillId="19" borderId="12" xfId="0" applyNumberFormat="1" applyFont="1" applyFill="1" applyBorder="1" applyAlignment="1">
      <alignment/>
    </xf>
    <xf numFmtId="49" fontId="2" fillId="19" borderId="12" xfId="0" applyNumberFormat="1" applyFont="1" applyFill="1" applyBorder="1" applyAlignment="1">
      <alignment wrapText="1"/>
    </xf>
    <xf numFmtId="4" fontId="2" fillId="19" borderId="12" xfId="0" applyNumberFormat="1" applyFont="1" applyFill="1" applyBorder="1" applyAlignment="1">
      <alignment/>
    </xf>
    <xf numFmtId="1" fontId="2" fillId="19" borderId="3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3" fontId="0" fillId="0" borderId="2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1" fillId="0" borderId="10" xfId="0" applyNumberFormat="1" applyFont="1" applyBorder="1" applyAlignment="1">
      <alignment wrapText="1"/>
    </xf>
    <xf numFmtId="0" fontId="0" fillId="0" borderId="22" xfId="0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3" fontId="2" fillId="19" borderId="10" xfId="0" applyNumberFormat="1" applyFont="1" applyFill="1" applyBorder="1" applyAlignment="1">
      <alignment/>
    </xf>
    <xf numFmtId="0" fontId="2" fillId="19" borderId="0" xfId="0" applyFont="1" applyFill="1" applyAlignment="1">
      <alignment/>
    </xf>
    <xf numFmtId="3" fontId="1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" fillId="0" borderId="25" xfId="0" applyNumberFormat="1" applyFont="1" applyBorder="1" applyAlignment="1">
      <alignment/>
    </xf>
    <xf numFmtId="3" fontId="1" fillId="0" borderId="31" xfId="0" applyNumberFormat="1" applyFont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2" fillId="19" borderId="28" xfId="0" applyNumberFormat="1" applyFont="1" applyFill="1" applyBorder="1" applyAlignment="1">
      <alignment/>
    </xf>
    <xf numFmtId="49" fontId="2" fillId="19" borderId="15" xfId="0" applyNumberFormat="1" applyFont="1" applyFill="1" applyBorder="1" applyAlignment="1">
      <alignment/>
    </xf>
    <xf numFmtId="49" fontId="0" fillId="0" borderId="19" xfId="0" applyNumberFormat="1" applyFont="1" applyFill="1" applyBorder="1" applyAlignment="1">
      <alignment/>
    </xf>
    <xf numFmtId="49" fontId="0" fillId="0" borderId="20" xfId="0" applyNumberFormat="1" applyFont="1" applyFill="1" applyBorder="1" applyAlignment="1">
      <alignment/>
    </xf>
    <xf numFmtId="1" fontId="0" fillId="0" borderId="21" xfId="0" applyNumberFormat="1" applyFont="1" applyFill="1" applyBorder="1" applyAlignment="1">
      <alignment/>
    </xf>
    <xf numFmtId="49" fontId="0" fillId="0" borderId="22" xfId="0" applyNumberFormat="1" applyFont="1" applyFill="1" applyBorder="1" applyAlignment="1">
      <alignment/>
    </xf>
    <xf numFmtId="1" fontId="0" fillId="0" borderId="23" xfId="0" applyNumberFormat="1" applyFont="1" applyFill="1" applyBorder="1" applyAlignment="1">
      <alignment/>
    </xf>
    <xf numFmtId="49" fontId="0" fillId="0" borderId="24" xfId="0" applyNumberFormat="1" applyFont="1" applyFill="1" applyBorder="1" applyAlignment="1">
      <alignment/>
    </xf>
    <xf numFmtId="49" fontId="0" fillId="0" borderId="25" xfId="0" applyNumberFormat="1" applyFont="1" applyFill="1" applyBorder="1" applyAlignment="1">
      <alignment/>
    </xf>
    <xf numFmtId="1" fontId="0" fillId="0" borderId="31" xfId="0" applyNumberFormat="1" applyFont="1" applyFill="1" applyBorder="1" applyAlignment="1">
      <alignment/>
    </xf>
    <xf numFmtId="1" fontId="2" fillId="19" borderId="32" xfId="0" applyNumberFormat="1" applyFont="1" applyFill="1" applyBorder="1" applyAlignment="1">
      <alignment/>
    </xf>
    <xf numFmtId="3" fontId="2" fillId="19" borderId="15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1" fillId="0" borderId="19" xfId="0" applyFont="1" applyBorder="1" applyAlignment="1">
      <alignment horizontal="left"/>
    </xf>
    <xf numFmtId="3" fontId="1" fillId="0" borderId="2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23" xfId="0" applyNumberFormat="1" applyFont="1" applyBorder="1" applyAlignment="1">
      <alignment wrapText="1"/>
    </xf>
    <xf numFmtId="0" fontId="0" fillId="0" borderId="33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3" fontId="0" fillId="0" borderId="23" xfId="0" applyNumberFormat="1" applyFont="1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right"/>
    </xf>
    <xf numFmtId="49" fontId="1" fillId="24" borderId="22" xfId="0" applyNumberFormat="1" applyFont="1" applyFill="1" applyBorder="1" applyAlignment="1">
      <alignment/>
    </xf>
    <xf numFmtId="49" fontId="1" fillId="24" borderId="10" xfId="0" applyNumberFormat="1" applyFont="1" applyFill="1" applyBorder="1" applyAlignment="1">
      <alignment/>
    </xf>
    <xf numFmtId="49" fontId="0" fillId="24" borderId="10" xfId="0" applyNumberFormat="1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24" borderId="0" xfId="0" applyFont="1" applyFill="1" applyAlignment="1">
      <alignment/>
    </xf>
    <xf numFmtId="49" fontId="0" fillId="24" borderId="10" xfId="0" applyNumberFormat="1" applyFill="1" applyBorder="1" applyAlignment="1">
      <alignment/>
    </xf>
    <xf numFmtId="49" fontId="6" fillId="0" borderId="22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0" fontId="6" fillId="0" borderId="0" xfId="0" applyFont="1" applyFill="1" applyAlignment="1">
      <alignment/>
    </xf>
    <xf numFmtId="1" fontId="6" fillId="0" borderId="23" xfId="0" applyNumberFormat="1" applyFont="1" applyBorder="1" applyAlignment="1">
      <alignment/>
    </xf>
    <xf numFmtId="0" fontId="6" fillId="0" borderId="0" xfId="0" applyFont="1" applyAlignment="1">
      <alignment/>
    </xf>
    <xf numFmtId="49" fontId="0" fillId="0" borderId="10" xfId="0" applyNumberFormat="1" applyFont="1" applyBorder="1" applyAlignment="1">
      <alignment wrapText="1"/>
    </xf>
    <xf numFmtId="49" fontId="0" fillId="0" borderId="10" xfId="0" applyNumberFormat="1" applyFont="1" applyFill="1" applyBorder="1" applyAlignment="1">
      <alignment/>
    </xf>
    <xf numFmtId="49" fontId="0" fillId="0" borderId="25" xfId="0" applyNumberFormat="1" applyFill="1" applyBorder="1" applyAlignment="1">
      <alignment/>
    </xf>
    <xf numFmtId="0" fontId="0" fillId="0" borderId="25" xfId="0" applyFont="1" applyBorder="1" applyAlignment="1">
      <alignment/>
    </xf>
    <xf numFmtId="49" fontId="0" fillId="0" borderId="25" xfId="0" applyNumberFormat="1" applyFill="1" applyBorder="1" applyAlignment="1">
      <alignment wrapText="1"/>
    </xf>
    <xf numFmtId="0" fontId="0" fillId="0" borderId="25" xfId="0" applyNumberFormat="1" applyFont="1" applyFill="1" applyBorder="1" applyAlignment="1">
      <alignment horizontal="right"/>
    </xf>
    <xf numFmtId="1" fontId="0" fillId="0" borderId="23" xfId="0" applyNumberFormat="1" applyBorder="1" applyAlignment="1">
      <alignment horizontal="right"/>
    </xf>
    <xf numFmtId="0" fontId="0" fillId="0" borderId="4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1" xfId="0" applyBorder="1" applyAlignment="1">
      <alignment horizontal="center"/>
    </xf>
    <xf numFmtId="0" fontId="1" fillId="0" borderId="22" xfId="0" applyFont="1" applyBorder="1" applyAlignment="1">
      <alignment horizontal="left" wrapText="1"/>
    </xf>
    <xf numFmtId="49" fontId="0" fillId="0" borderId="42" xfId="0" applyNumberFormat="1" applyFont="1" applyBorder="1" applyAlignment="1">
      <alignment/>
    </xf>
    <xf numFmtId="49" fontId="0" fillId="0" borderId="33" xfId="0" applyNumberFormat="1" applyFont="1" applyBorder="1" applyAlignment="1">
      <alignment/>
    </xf>
    <xf numFmtId="2" fontId="0" fillId="0" borderId="10" xfId="0" applyNumberFormat="1" applyBorder="1" applyAlignment="1">
      <alignment horizontal="right"/>
    </xf>
    <xf numFmtId="2" fontId="2" fillId="19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 horizontal="right"/>
    </xf>
    <xf numFmtId="1" fontId="0" fillId="0" borderId="10" xfId="0" applyNumberFormat="1" applyFont="1" applyFill="1" applyBorder="1" applyAlignment="1">
      <alignment/>
    </xf>
    <xf numFmtId="3" fontId="0" fillId="0" borderId="21" xfId="0" applyNumberFormat="1" applyFont="1" applyBorder="1" applyAlignment="1">
      <alignment wrapText="1"/>
    </xf>
    <xf numFmtId="49" fontId="9" fillId="0" borderId="10" xfId="0" applyNumberFormat="1" applyFont="1" applyBorder="1" applyAlignment="1">
      <alignment/>
    </xf>
    <xf numFmtId="0" fontId="9" fillId="0" borderId="10" xfId="0" applyNumberFormat="1" applyFont="1" applyBorder="1" applyAlignment="1">
      <alignment horizontal="right"/>
    </xf>
    <xf numFmtId="49" fontId="9" fillId="0" borderId="22" xfId="0" applyNumberFormat="1" applyFont="1" applyBorder="1" applyAlignment="1">
      <alignment/>
    </xf>
    <xf numFmtId="49" fontId="0" fillId="0" borderId="10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 horizontal="right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 horizontal="right" wrapText="1"/>
    </xf>
    <xf numFmtId="0" fontId="1" fillId="24" borderId="10" xfId="0" applyFont="1" applyFill="1" applyBorder="1" applyAlignment="1">
      <alignment/>
    </xf>
    <xf numFmtId="1" fontId="1" fillId="24" borderId="23" xfId="0" applyNumberFormat="1" applyFont="1" applyFill="1" applyBorder="1" applyAlignment="1">
      <alignment/>
    </xf>
    <xf numFmtId="49" fontId="1" fillId="24" borderId="10" xfId="0" applyNumberFormat="1" applyFont="1" applyFill="1" applyBorder="1" applyAlignment="1">
      <alignment wrapText="1"/>
    </xf>
    <xf numFmtId="49" fontId="2" fillId="24" borderId="22" xfId="0" applyNumberFormat="1" applyFont="1" applyFill="1" applyBorder="1" applyAlignment="1">
      <alignment/>
    </xf>
    <xf numFmtId="49" fontId="2" fillId="24" borderId="10" xfId="0" applyNumberFormat="1" applyFont="1" applyFill="1" applyBorder="1" applyAlignment="1">
      <alignment/>
    </xf>
    <xf numFmtId="0" fontId="2" fillId="24" borderId="10" xfId="0" applyFont="1" applyFill="1" applyBorder="1" applyAlignment="1">
      <alignment/>
    </xf>
    <xf numFmtId="1" fontId="2" fillId="24" borderId="23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49" fontId="0" fillId="19" borderId="10" xfId="0" applyNumberFormat="1" applyFont="1" applyFill="1" applyBorder="1" applyAlignment="1">
      <alignment/>
    </xf>
    <xf numFmtId="1" fontId="0" fillId="19" borderId="23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 horizontal="right"/>
    </xf>
    <xf numFmtId="1" fontId="0" fillId="0" borderId="23" xfId="0" applyNumberFormat="1" applyFont="1" applyBorder="1" applyAlignment="1">
      <alignment horizontal="right"/>
    </xf>
    <xf numFmtId="49" fontId="1" fillId="0" borderId="10" xfId="0" applyNumberFormat="1" applyFont="1" applyFill="1" applyBorder="1" applyAlignment="1">
      <alignment/>
    </xf>
    <xf numFmtId="0" fontId="10" fillId="0" borderId="10" xfId="0" applyNumberFormat="1" applyFont="1" applyBorder="1" applyAlignment="1">
      <alignment horizontal="left" vertical="top" wrapText="1" shrinkToFit="1"/>
    </xf>
    <xf numFmtId="49" fontId="10" fillId="0" borderId="10" xfId="0" applyNumberFormat="1" applyFont="1" applyBorder="1" applyAlignment="1">
      <alignment wrapText="1"/>
    </xf>
    <xf numFmtId="49" fontId="0" fillId="0" borderId="10" xfId="0" applyNumberFormat="1" applyFont="1" applyBorder="1" applyAlignment="1">
      <alignment wrapText="1"/>
    </xf>
    <xf numFmtId="0" fontId="0" fillId="0" borderId="15" xfId="0" applyNumberFormat="1" applyBorder="1" applyAlignment="1">
      <alignment horizontal="right"/>
    </xf>
    <xf numFmtId="0" fontId="0" fillId="0" borderId="0" xfId="0" applyFont="1" applyFill="1" applyAlignment="1">
      <alignment/>
    </xf>
    <xf numFmtId="2" fontId="0" fillId="0" borderId="10" xfId="0" applyNumberFormat="1" applyFont="1" applyBorder="1" applyAlignment="1">
      <alignment horizontal="right"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9" fontId="1" fillId="0" borderId="15" xfId="0" applyNumberFormat="1" applyFont="1" applyBorder="1" applyAlignment="1">
      <alignment/>
    </xf>
    <xf numFmtId="49" fontId="1" fillId="0" borderId="24" xfId="0" applyNumberFormat="1" applyFont="1" applyBorder="1" applyAlignment="1">
      <alignment/>
    </xf>
    <xf numFmtId="49" fontId="1" fillId="0" borderId="25" xfId="0" applyNumberFormat="1" applyFont="1" applyBorder="1" applyAlignment="1">
      <alignment/>
    </xf>
    <xf numFmtId="0" fontId="0" fillId="0" borderId="25" xfId="0" applyNumberFormat="1" applyFont="1" applyBorder="1" applyAlignment="1">
      <alignment horizontal="right"/>
    </xf>
    <xf numFmtId="0" fontId="1" fillId="0" borderId="15" xfId="0" applyNumberFormat="1" applyFont="1" applyBorder="1" applyAlignment="1">
      <alignment horizontal="right"/>
    </xf>
    <xf numFmtId="49" fontId="0" fillId="0" borderId="25" xfId="0" applyNumberFormat="1" applyFont="1" applyBorder="1" applyAlignment="1">
      <alignment/>
    </xf>
    <xf numFmtId="49" fontId="1" fillId="0" borderId="0" xfId="0" applyNumberFormat="1" applyFont="1" applyBorder="1" applyAlignment="1">
      <alignment wrapText="1"/>
    </xf>
    <xf numFmtId="49" fontId="10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ill="1" applyBorder="1" applyAlignment="1">
      <alignment wrapText="1"/>
    </xf>
    <xf numFmtId="0" fontId="0" fillId="0" borderId="0" xfId="0" applyNumberFormat="1" applyFont="1" applyFill="1" applyBorder="1" applyAlignment="1">
      <alignment horizontal="right"/>
    </xf>
    <xf numFmtId="49" fontId="1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3" fontId="0" fillId="0" borderId="10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49" fontId="0" fillId="0" borderId="10" xfId="0" applyNumberFormat="1" applyBorder="1" applyAlignment="1">
      <alignment horizontal="left" wrapText="1"/>
    </xf>
    <xf numFmtId="49" fontId="0" fillId="0" borderId="10" xfId="0" applyNumberFormat="1" applyFill="1" applyBorder="1" applyAlignment="1">
      <alignment wrapText="1"/>
    </xf>
    <xf numFmtId="49" fontId="1" fillId="0" borderId="20" xfId="0" applyNumberFormat="1" applyFont="1" applyBorder="1" applyAlignment="1">
      <alignment horizontal="center" wrapText="1"/>
    </xf>
    <xf numFmtId="49" fontId="0" fillId="0" borderId="25" xfId="0" applyNumberFormat="1" applyFont="1" applyBorder="1" applyAlignment="1">
      <alignment wrapText="1"/>
    </xf>
    <xf numFmtId="0" fontId="0" fillId="0" borderId="25" xfId="0" applyNumberFormat="1" applyFont="1" applyBorder="1" applyAlignment="1">
      <alignment horizontal="right"/>
    </xf>
    <xf numFmtId="49" fontId="1" fillId="0" borderId="12" xfId="0" applyNumberFormat="1" applyFont="1" applyBorder="1" applyAlignment="1">
      <alignment horizontal="center" wrapText="1"/>
    </xf>
    <xf numFmtId="49" fontId="1" fillId="0" borderId="30" xfId="0" applyNumberFormat="1" applyFont="1" applyBorder="1" applyAlignment="1">
      <alignment horizontal="right" wrapText="1"/>
    </xf>
    <xf numFmtId="49" fontId="1" fillId="0" borderId="21" xfId="0" applyNumberFormat="1" applyFont="1" applyBorder="1" applyAlignment="1">
      <alignment horizontal="right" wrapText="1"/>
    </xf>
    <xf numFmtId="1" fontId="1" fillId="19" borderId="23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right"/>
    </xf>
    <xf numFmtId="0" fontId="0" fillId="0" borderId="25" xfId="0" applyFont="1" applyBorder="1" applyAlignment="1">
      <alignment horizontal="lef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/>
    </xf>
    <xf numFmtId="4" fontId="1" fillId="0" borderId="2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1" fillId="0" borderId="25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1" fillId="0" borderId="43" xfId="0" applyNumberFormat="1" applyFont="1" applyBorder="1" applyAlignment="1">
      <alignment horizontal="right" wrapText="1"/>
    </xf>
    <xf numFmtId="49" fontId="1" fillId="0" borderId="44" xfId="0" applyNumberFormat="1" applyFont="1" applyBorder="1" applyAlignment="1">
      <alignment/>
    </xf>
    <xf numFmtId="4" fontId="1" fillId="0" borderId="45" xfId="0" applyNumberFormat="1" applyFont="1" applyBorder="1" applyAlignment="1">
      <alignment/>
    </xf>
    <xf numFmtId="4" fontId="1" fillId="0" borderId="23" xfId="0" applyNumberFormat="1" applyFont="1" applyBorder="1" applyAlignment="1">
      <alignment horizontal="right"/>
    </xf>
    <xf numFmtId="4" fontId="0" fillId="0" borderId="23" xfId="0" applyNumberFormat="1" applyFont="1" applyBorder="1" applyAlignment="1">
      <alignment horizontal="right"/>
    </xf>
    <xf numFmtId="49" fontId="10" fillId="0" borderId="15" xfId="0" applyNumberFormat="1" applyFont="1" applyBorder="1" applyAlignment="1">
      <alignment wrapText="1"/>
    </xf>
    <xf numFmtId="49" fontId="0" fillId="0" borderId="25" xfId="0" applyNumberFormat="1" applyBorder="1" applyAlignment="1">
      <alignment wrapText="1"/>
    </xf>
    <xf numFmtId="49" fontId="0" fillId="0" borderId="22" xfId="0" applyNumberFormat="1" applyFill="1" applyBorder="1" applyAlignment="1">
      <alignment/>
    </xf>
    <xf numFmtId="0" fontId="0" fillId="0" borderId="10" xfId="0" applyNumberFormat="1" applyFont="1" applyFill="1" applyBorder="1" applyAlignment="1">
      <alignment horizontal="right"/>
    </xf>
    <xf numFmtId="49" fontId="0" fillId="0" borderId="46" xfId="0" applyNumberFormat="1" applyBorder="1" applyAlignment="1">
      <alignment/>
    </xf>
    <xf numFmtId="49" fontId="1" fillId="0" borderId="33" xfId="0" applyNumberFormat="1" applyFont="1" applyBorder="1" applyAlignment="1">
      <alignment/>
    </xf>
    <xf numFmtId="49" fontId="0" fillId="0" borderId="10" xfId="0" applyNumberFormat="1" applyFont="1" applyFill="1" applyBorder="1" applyAlignment="1">
      <alignment wrapText="1"/>
    </xf>
    <xf numFmtId="0" fontId="0" fillId="0" borderId="47" xfId="0" applyNumberFormat="1" applyBorder="1" applyAlignment="1">
      <alignment horizontal="right"/>
    </xf>
    <xf numFmtId="49" fontId="0" fillId="0" borderId="15" xfId="0" applyNumberFormat="1" applyFont="1" applyBorder="1" applyAlignment="1">
      <alignment wrapText="1"/>
    </xf>
    <xf numFmtId="3" fontId="0" fillId="0" borderId="23" xfId="0" applyNumberFormat="1" applyFont="1" applyBorder="1" applyAlignment="1">
      <alignment horizontal="right" wrapText="1"/>
    </xf>
    <xf numFmtId="1" fontId="11" fillId="0" borderId="23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9" fontId="0" fillId="0" borderId="22" xfId="0" applyNumberFormat="1" applyFont="1" applyBorder="1" applyAlignment="1">
      <alignment/>
    </xf>
    <xf numFmtId="49" fontId="0" fillId="0" borderId="15" xfId="0" applyNumberFormat="1" applyFont="1" applyBorder="1" applyAlignment="1">
      <alignment/>
    </xf>
    <xf numFmtId="0" fontId="0" fillId="0" borderId="15" xfId="0" applyNumberFormat="1" applyFont="1" applyBorder="1" applyAlignment="1">
      <alignment horizontal="right"/>
    </xf>
    <xf numFmtId="49" fontId="1" fillId="0" borderId="28" xfId="0" applyNumberFormat="1" applyFont="1" applyBorder="1" applyAlignment="1">
      <alignment/>
    </xf>
    <xf numFmtId="49" fontId="1" fillId="0" borderId="46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49" fontId="1" fillId="0" borderId="46" xfId="0" applyNumberFormat="1" applyFont="1" applyBorder="1" applyAlignment="1">
      <alignment/>
    </xf>
    <xf numFmtId="2" fontId="1" fillId="19" borderId="23" xfId="0" applyNumberFormat="1" applyFont="1" applyFill="1" applyBorder="1" applyAlignment="1">
      <alignment/>
    </xf>
    <xf numFmtId="49" fontId="0" fillId="0" borderId="44" xfId="0" applyNumberFormat="1" applyBorder="1" applyAlignment="1">
      <alignment/>
    </xf>
    <xf numFmtId="49" fontId="0" fillId="0" borderId="14" xfId="0" applyNumberFormat="1" applyBorder="1" applyAlignment="1">
      <alignment/>
    </xf>
    <xf numFmtId="1" fontId="11" fillId="0" borderId="31" xfId="0" applyNumberFormat="1" applyFont="1" applyBorder="1" applyAlignment="1">
      <alignment horizontal="right"/>
    </xf>
    <xf numFmtId="0" fontId="0" fillId="0" borderId="31" xfId="0" applyNumberFormat="1" applyBorder="1" applyAlignment="1">
      <alignment horizontal="right"/>
    </xf>
    <xf numFmtId="49" fontId="6" fillId="19" borderId="10" xfId="0" applyNumberFormat="1" applyFont="1" applyFill="1" applyBorder="1" applyAlignment="1">
      <alignment/>
    </xf>
    <xf numFmtId="0" fontId="6" fillId="19" borderId="10" xfId="0" applyFont="1" applyFill="1" applyBorder="1" applyAlignment="1">
      <alignment/>
    </xf>
    <xf numFmtId="1" fontId="6" fillId="19" borderId="23" xfId="0" applyNumberFormat="1" applyFont="1" applyFill="1" applyBorder="1" applyAlignment="1">
      <alignment/>
    </xf>
    <xf numFmtId="0" fontId="6" fillId="19" borderId="10" xfId="0" applyNumberFormat="1" applyFont="1" applyFill="1" applyBorder="1" applyAlignment="1">
      <alignment horizontal="right"/>
    </xf>
    <xf numFmtId="1" fontId="6" fillId="19" borderId="23" xfId="0" applyNumberFormat="1" applyFont="1" applyFill="1" applyBorder="1" applyAlignment="1">
      <alignment horizontal="right"/>
    </xf>
    <xf numFmtId="49" fontId="0" fillId="0" borderId="15" xfId="0" applyNumberFormat="1" applyBorder="1" applyAlignment="1">
      <alignment wrapText="1"/>
    </xf>
    <xf numFmtId="49" fontId="12" fillId="0" borderId="22" xfId="0" applyNumberFormat="1" applyFont="1" applyFill="1" applyBorder="1" applyAlignment="1">
      <alignment/>
    </xf>
    <xf numFmtId="1" fontId="1" fillId="19" borderId="23" xfId="0" applyNumberFormat="1" applyFont="1" applyFill="1" applyBorder="1" applyAlignment="1">
      <alignment horizontal="right"/>
    </xf>
    <xf numFmtId="1" fontId="0" fillId="19" borderId="23" xfId="0" applyNumberFormat="1" applyFont="1" applyFill="1" applyBorder="1" applyAlignment="1">
      <alignment horizontal="right"/>
    </xf>
    <xf numFmtId="0" fontId="0" fillId="19" borderId="23" xfId="0" applyNumberFormat="1" applyFill="1" applyBorder="1" applyAlignment="1">
      <alignment horizontal="right"/>
    </xf>
    <xf numFmtId="1" fontId="1" fillId="19" borderId="23" xfId="0" applyNumberFormat="1" applyFont="1" applyFill="1" applyBorder="1" applyAlignment="1">
      <alignment horizontal="right"/>
    </xf>
    <xf numFmtId="49" fontId="1" fillId="19" borderId="21" xfId="0" applyNumberFormat="1" applyFont="1" applyFill="1" applyBorder="1" applyAlignment="1">
      <alignment horizontal="right" wrapText="1"/>
    </xf>
    <xf numFmtId="0" fontId="0" fillId="19" borderId="23" xfId="0" applyNumberFormat="1" applyFont="1" applyFill="1" applyBorder="1" applyAlignment="1">
      <alignment horizontal="right"/>
    </xf>
    <xf numFmtId="2" fontId="1" fillId="19" borderId="23" xfId="0" applyNumberFormat="1" applyFont="1" applyFill="1" applyBorder="1" applyAlignment="1">
      <alignment horizontal="right"/>
    </xf>
    <xf numFmtId="2" fontId="0" fillId="19" borderId="23" xfId="0" applyNumberFormat="1" applyFont="1" applyFill="1" applyBorder="1" applyAlignment="1">
      <alignment horizontal="right"/>
    </xf>
    <xf numFmtId="2" fontId="0" fillId="19" borderId="31" xfId="0" applyNumberFormat="1" applyFont="1" applyFill="1" applyBorder="1" applyAlignment="1">
      <alignment horizontal="right"/>
    </xf>
    <xf numFmtId="49" fontId="1" fillId="19" borderId="10" xfId="0" applyNumberFormat="1" applyFont="1" applyFill="1" applyBorder="1" applyAlignment="1">
      <alignment/>
    </xf>
    <xf numFmtId="0" fontId="1" fillId="19" borderId="10" xfId="0" applyNumberFormat="1" applyFont="1" applyFill="1" applyBorder="1" applyAlignment="1">
      <alignment horizontal="right"/>
    </xf>
    <xf numFmtId="49" fontId="2" fillId="0" borderId="22" xfId="0" applyNumberFormat="1" applyFont="1" applyFill="1" applyBorder="1" applyAlignment="1">
      <alignment/>
    </xf>
    <xf numFmtId="0" fontId="1" fillId="19" borderId="10" xfId="0" applyNumberFormat="1" applyFont="1" applyFill="1" applyBorder="1" applyAlignment="1">
      <alignment horizontal="right"/>
    </xf>
    <xf numFmtId="0" fontId="0" fillId="0" borderId="14" xfId="0" applyNumberFormat="1" applyBorder="1" applyAlignment="1">
      <alignment horizontal="right"/>
    </xf>
    <xf numFmtId="0" fontId="0" fillId="19" borderId="23" xfId="0" applyFill="1" applyBorder="1" applyAlignment="1">
      <alignment/>
    </xf>
    <xf numFmtId="2" fontId="0" fillId="19" borderId="23" xfId="0" applyNumberFormat="1" applyFill="1" applyBorder="1" applyAlignment="1">
      <alignment horizontal="right"/>
    </xf>
    <xf numFmtId="1" fontId="0" fillId="19" borderId="31" xfId="0" applyNumberFormat="1" applyFont="1" applyFill="1" applyBorder="1" applyAlignment="1">
      <alignment horizontal="right"/>
    </xf>
    <xf numFmtId="2" fontId="1" fillId="19" borderId="23" xfId="0" applyNumberFormat="1" applyFont="1" applyFill="1" applyBorder="1" applyAlignment="1">
      <alignment horizontal="right"/>
    </xf>
    <xf numFmtId="2" fontId="0" fillId="19" borderId="32" xfId="0" applyNumberFormat="1" applyFont="1" applyFill="1" applyBorder="1" applyAlignment="1">
      <alignment horizontal="right"/>
    </xf>
    <xf numFmtId="1" fontId="1" fillId="19" borderId="23" xfId="0" applyNumberFormat="1" applyFont="1" applyFill="1" applyBorder="1" applyAlignment="1">
      <alignment horizontal="right" wrapText="1"/>
    </xf>
    <xf numFmtId="1" fontId="0" fillId="19" borderId="31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49" fontId="1" fillId="0" borderId="19" xfId="0" applyNumberFormat="1" applyFont="1" applyFill="1" applyBorder="1" applyAlignment="1">
      <alignment/>
    </xf>
    <xf numFmtId="49" fontId="1" fillId="0" borderId="20" xfId="0" applyNumberFormat="1" applyFont="1" applyFill="1" applyBorder="1" applyAlignment="1">
      <alignment/>
    </xf>
    <xf numFmtId="49" fontId="1" fillId="0" borderId="20" xfId="0" applyNumberFormat="1" applyFont="1" applyFill="1" applyBorder="1" applyAlignment="1">
      <alignment horizontal="right"/>
    </xf>
    <xf numFmtId="49" fontId="1" fillId="0" borderId="20" xfId="0" applyNumberFormat="1" applyFont="1" applyFill="1" applyBorder="1" applyAlignment="1">
      <alignment horizontal="center" wrapText="1"/>
    </xf>
    <xf numFmtId="49" fontId="1" fillId="0" borderId="21" xfId="0" applyNumberFormat="1" applyFont="1" applyFill="1" applyBorder="1" applyAlignment="1">
      <alignment horizontal="right" wrapText="1"/>
    </xf>
    <xf numFmtId="0" fontId="0" fillId="19" borderId="45" xfId="0" applyNumberFormat="1" applyFill="1" applyBorder="1" applyAlignment="1">
      <alignment horizontal="right"/>
    </xf>
    <xf numFmtId="49" fontId="0" fillId="0" borderId="20" xfId="0" applyNumberFormat="1" applyFont="1" applyFill="1" applyBorder="1" applyAlignment="1">
      <alignment/>
    </xf>
    <xf numFmtId="49" fontId="0" fillId="0" borderId="25" xfId="0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33" xfId="0" applyBorder="1" applyAlignment="1">
      <alignment horizontal="left" wrapText="1"/>
    </xf>
    <xf numFmtId="3" fontId="0" fillId="0" borderId="23" xfId="0" applyNumberFormat="1" applyFont="1" applyBorder="1" applyAlignment="1">
      <alignment/>
    </xf>
    <xf numFmtId="1" fontId="2" fillId="19" borderId="23" xfId="0" applyNumberFormat="1" applyFont="1" applyFill="1" applyBorder="1" applyAlignment="1">
      <alignment/>
    </xf>
    <xf numFmtId="0" fontId="0" fillId="0" borderId="10" xfId="0" applyFill="1" applyBorder="1" applyAlignment="1">
      <alignment horizontal="right"/>
    </xf>
    <xf numFmtId="1" fontId="2" fillId="19" borderId="31" xfId="0" applyNumberFormat="1" applyFont="1" applyFill="1" applyBorder="1" applyAlignment="1">
      <alignment/>
    </xf>
    <xf numFmtId="2" fontId="1" fillId="24" borderId="23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 horizontal="right"/>
    </xf>
    <xf numFmtId="2" fontId="0" fillId="0" borderId="23" xfId="0" applyNumberFormat="1" applyBorder="1" applyAlignment="1">
      <alignment horizontal="right"/>
    </xf>
    <xf numFmtId="49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2" fontId="0" fillId="0" borderId="23" xfId="0" applyNumberFormat="1" applyFont="1" applyFill="1" applyBorder="1" applyAlignment="1">
      <alignment/>
    </xf>
    <xf numFmtId="3" fontId="1" fillId="24" borderId="10" xfId="0" applyNumberFormat="1" applyFont="1" applyFill="1" applyBorder="1" applyAlignment="1">
      <alignment/>
    </xf>
    <xf numFmtId="2" fontId="1" fillId="24" borderId="23" xfId="0" applyNumberFormat="1" applyFont="1" applyFill="1" applyBorder="1" applyAlignment="1">
      <alignment/>
    </xf>
    <xf numFmtId="2" fontId="0" fillId="24" borderId="23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 horizontal="right"/>
    </xf>
    <xf numFmtId="2" fontId="1" fillId="0" borderId="23" xfId="0" applyNumberFormat="1" applyFont="1" applyBorder="1" applyAlignment="1">
      <alignment horizontal="right"/>
    </xf>
    <xf numFmtId="49" fontId="0" fillId="0" borderId="10" xfId="0" applyNumberFormat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wrapText="1"/>
    </xf>
    <xf numFmtId="2" fontId="1" fillId="0" borderId="23" xfId="0" applyNumberFormat="1" applyFont="1" applyBorder="1" applyAlignment="1">
      <alignment horizontal="right"/>
    </xf>
    <xf numFmtId="0" fontId="0" fillId="0" borderId="13" xfId="0" applyNumberFormat="1" applyFill="1" applyBorder="1" applyAlignment="1">
      <alignment horizontal="right"/>
    </xf>
    <xf numFmtId="2" fontId="0" fillId="0" borderId="23" xfId="0" applyNumberFormat="1" applyFont="1" applyBorder="1" applyAlignment="1">
      <alignment horizontal="right"/>
    </xf>
    <xf numFmtId="1" fontId="0" fillId="0" borderId="23" xfId="0" applyNumberFormat="1" applyFont="1" applyBorder="1" applyAlignment="1">
      <alignment horizontal="right"/>
    </xf>
    <xf numFmtId="0" fontId="0" fillId="0" borderId="10" xfId="0" applyNumberFormat="1" applyFill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wrapText="1"/>
    </xf>
    <xf numFmtId="0" fontId="0" fillId="0" borderId="48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9" xfId="0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0" fillId="0" borderId="33" xfId="0" applyBorder="1" applyAlignment="1">
      <alignment horizontal="center"/>
    </xf>
    <xf numFmtId="0" fontId="1" fillId="0" borderId="52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53" xfId="0" applyNumberFormat="1" applyFont="1" applyBorder="1" applyAlignment="1">
      <alignment horizontal="center"/>
    </xf>
    <xf numFmtId="49" fontId="1" fillId="0" borderId="54" xfId="0" applyNumberFormat="1" applyFont="1" applyBorder="1" applyAlignment="1">
      <alignment horizontal="center"/>
    </xf>
    <xf numFmtId="49" fontId="1" fillId="0" borderId="55" xfId="0" applyNumberFormat="1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49" fontId="5" fillId="0" borderId="48" xfId="0" applyNumberFormat="1" applyFont="1" applyBorder="1" applyAlignment="1">
      <alignment horizontal="left"/>
    </xf>
    <xf numFmtId="49" fontId="4" fillId="0" borderId="42" xfId="0" applyNumberFormat="1" applyFont="1" applyBorder="1" applyAlignment="1">
      <alignment horizontal="left"/>
    </xf>
    <xf numFmtId="49" fontId="4" fillId="0" borderId="33" xfId="0" applyNumberFormat="1" applyFont="1" applyBorder="1" applyAlignment="1">
      <alignment horizontal="left"/>
    </xf>
    <xf numFmtId="49" fontId="0" fillId="0" borderId="48" xfId="0" applyNumberFormat="1" applyBorder="1" applyAlignment="1">
      <alignment horizontal="center"/>
    </xf>
    <xf numFmtId="49" fontId="0" fillId="0" borderId="42" xfId="0" applyNumberFormat="1" applyBorder="1" applyAlignment="1">
      <alignment horizontal="center"/>
    </xf>
    <xf numFmtId="49" fontId="0" fillId="0" borderId="49" xfId="0" applyNumberFormat="1" applyBorder="1" applyAlignment="1">
      <alignment horizontal="center"/>
    </xf>
    <xf numFmtId="0" fontId="0" fillId="0" borderId="52" xfId="0" applyBorder="1" applyAlignment="1">
      <alignment horizontal="center"/>
    </xf>
    <xf numFmtId="49" fontId="1" fillId="0" borderId="19" xfId="0" applyNumberFormat="1" applyFont="1" applyBorder="1" applyAlignment="1">
      <alignment horizontal="center" vertical="top"/>
    </xf>
    <xf numFmtId="49" fontId="1" fillId="0" borderId="24" xfId="0" applyNumberFormat="1" applyFont="1" applyBorder="1" applyAlignment="1">
      <alignment horizontal="center" vertical="top"/>
    </xf>
    <xf numFmtId="177" fontId="0" fillId="0" borderId="20" xfId="0" applyNumberFormat="1" applyFont="1" applyBorder="1" applyAlignment="1">
      <alignment horizontal="left"/>
    </xf>
    <xf numFmtId="177" fontId="0" fillId="0" borderId="21" xfId="0" applyNumberFormat="1" applyFont="1" applyBorder="1" applyAlignment="1">
      <alignment horizontal="left"/>
    </xf>
    <xf numFmtId="177" fontId="0" fillId="0" borderId="25" xfId="0" applyNumberFormat="1" applyFont="1" applyBorder="1" applyAlignment="1">
      <alignment horizontal="left"/>
    </xf>
    <xf numFmtId="177" fontId="0" fillId="0" borderId="31" xfId="0" applyNumberFormat="1" applyFont="1" applyBorder="1" applyAlignment="1">
      <alignment horizontal="left"/>
    </xf>
    <xf numFmtId="49" fontId="0" fillId="0" borderId="20" xfId="0" applyNumberFormat="1" applyFont="1" applyBorder="1" applyAlignment="1">
      <alignment horizontal="left"/>
    </xf>
    <xf numFmtId="49" fontId="0" fillId="0" borderId="25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left" vertical="top"/>
    </xf>
    <xf numFmtId="0" fontId="1" fillId="0" borderId="24" xfId="0" applyFont="1" applyBorder="1" applyAlignment="1">
      <alignment horizontal="left" vertical="top"/>
    </xf>
    <xf numFmtId="0" fontId="0" fillId="0" borderId="20" xfId="0" applyBorder="1" applyAlignment="1">
      <alignment horizontal="left"/>
    </xf>
    <xf numFmtId="0" fontId="0" fillId="0" borderId="25" xfId="0" applyBorder="1" applyAlignment="1">
      <alignment horizontal="left"/>
    </xf>
    <xf numFmtId="49" fontId="0" fillId="0" borderId="20" xfId="0" applyNumberFormat="1" applyFill="1" applyBorder="1" applyAlignment="1">
      <alignment horizontal="left"/>
    </xf>
    <xf numFmtId="49" fontId="0" fillId="0" borderId="21" xfId="0" applyNumberFormat="1" applyFill="1" applyBorder="1" applyAlignment="1">
      <alignment horizontal="left"/>
    </xf>
    <xf numFmtId="49" fontId="0" fillId="0" borderId="25" xfId="0" applyNumberFormat="1" applyFill="1" applyBorder="1" applyAlignment="1">
      <alignment horizontal="left"/>
    </xf>
    <xf numFmtId="49" fontId="0" fillId="0" borderId="31" xfId="0" applyNumberForma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1" fillId="0" borderId="31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 vertical="top"/>
    </xf>
    <xf numFmtId="0" fontId="1" fillId="0" borderId="56" xfId="0" applyFont="1" applyFill="1" applyBorder="1" applyAlignment="1">
      <alignment horizontal="left" vertical="top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ercent" xfId="47"/>
    <cellStyle name="Followed Hyperlink" xfId="48"/>
    <cellStyle name="Poznámka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A3" sqref="A3:C3"/>
    </sheetView>
  </sheetViews>
  <sheetFormatPr defaultColWidth="9.00390625" defaultRowHeight="12.75"/>
  <cols>
    <col min="1" max="1" width="19.25390625" style="0" bestFit="1" customWidth="1"/>
    <col min="2" max="2" width="4.625" style="0" customWidth="1"/>
    <col min="3" max="3" width="44.375" style="0" customWidth="1"/>
    <col min="4" max="4" width="10.625" style="0" bestFit="1" customWidth="1"/>
    <col min="5" max="9" width="10.125" style="0" bestFit="1" customWidth="1"/>
  </cols>
  <sheetData>
    <row r="1" spans="1:8" ht="15.75">
      <c r="A1" s="346" t="s">
        <v>112</v>
      </c>
      <c r="B1" s="346"/>
      <c r="C1" s="346"/>
      <c r="D1" s="346"/>
      <c r="E1" s="346"/>
      <c r="F1" s="346"/>
      <c r="G1" s="346"/>
      <c r="H1" s="346"/>
    </row>
    <row r="2" ht="5.25" customHeight="1" thickBot="1"/>
    <row r="3" spans="1:8" s="1" customFormat="1" ht="38.25">
      <c r="A3" s="347"/>
      <c r="B3" s="348"/>
      <c r="C3" s="349"/>
      <c r="D3" s="28" t="s">
        <v>606</v>
      </c>
      <c r="E3" s="220" t="s">
        <v>497</v>
      </c>
      <c r="F3" s="220" t="s">
        <v>607</v>
      </c>
      <c r="G3" s="28" t="s">
        <v>608</v>
      </c>
      <c r="H3" s="29" t="s">
        <v>286</v>
      </c>
    </row>
    <row r="4" ht="5.25" customHeight="1" thickBot="1"/>
    <row r="5" spans="1:8" s="1" customFormat="1" ht="12.75">
      <c r="A5" s="113" t="s">
        <v>426</v>
      </c>
      <c r="B5" s="350"/>
      <c r="C5" s="351"/>
      <c r="D5" s="114">
        <f>SUM(D6:D14)</f>
        <v>418680</v>
      </c>
      <c r="E5" s="114">
        <f>SUM(E6:E14)</f>
        <v>426656</v>
      </c>
      <c r="F5" s="114">
        <f>SUM(F6:F14)</f>
        <v>431221</v>
      </c>
      <c r="G5" s="233">
        <f>SUM(G6:G14)</f>
        <v>220901.32</v>
      </c>
      <c r="H5" s="162">
        <f aca="true" t="shared" si="0" ref="H5:H16">G5/F5*100</f>
        <v>51.22693931881797</v>
      </c>
    </row>
    <row r="6" spans="1:8" s="19" customFormat="1" ht="12.75">
      <c r="A6" s="59"/>
      <c r="B6" s="60" t="s">
        <v>408</v>
      </c>
      <c r="C6" s="60" t="s">
        <v>409</v>
      </c>
      <c r="D6" s="115">
        <f>Príjmy!F5</f>
        <v>190000</v>
      </c>
      <c r="E6" s="115">
        <f>Príjmy!G5</f>
        <v>190000</v>
      </c>
      <c r="F6" s="115">
        <f>Príjmy!H5</f>
        <v>190000</v>
      </c>
      <c r="G6" s="230">
        <f>Príjmy!I5</f>
        <v>104773.1</v>
      </c>
      <c r="H6" s="116">
        <f t="shared" si="0"/>
        <v>55.14373684210526</v>
      </c>
    </row>
    <row r="7" spans="1:8" s="19" customFormat="1" ht="12.75">
      <c r="A7" s="59"/>
      <c r="B7" s="60" t="s">
        <v>410</v>
      </c>
      <c r="C7" s="60" t="s">
        <v>411</v>
      </c>
      <c r="D7" s="112">
        <f>Príjmy!F7</f>
        <v>17650</v>
      </c>
      <c r="E7" s="112">
        <f>Príjmy!G7</f>
        <v>17650</v>
      </c>
      <c r="F7" s="112">
        <f>Príjmy!H7</f>
        <v>17650</v>
      </c>
      <c r="G7" s="231">
        <f>Príjmy!I7</f>
        <v>11744.42</v>
      </c>
      <c r="H7" s="116">
        <f t="shared" si="0"/>
        <v>66.54062322946176</v>
      </c>
    </row>
    <row r="8" spans="1:8" s="19" customFormat="1" ht="12.75">
      <c r="A8" s="59"/>
      <c r="B8" s="60" t="s">
        <v>412</v>
      </c>
      <c r="C8" s="60" t="s">
        <v>413</v>
      </c>
      <c r="D8" s="112">
        <f>Príjmy!F13</f>
        <v>17810</v>
      </c>
      <c r="E8" s="112">
        <f>Príjmy!G13</f>
        <v>17810</v>
      </c>
      <c r="F8" s="112">
        <f>Príjmy!H13</f>
        <v>17810</v>
      </c>
      <c r="G8" s="231">
        <f>Príjmy!I13</f>
        <v>13361.45</v>
      </c>
      <c r="H8" s="116">
        <f t="shared" si="0"/>
        <v>75.02217855137565</v>
      </c>
    </row>
    <row r="9" spans="1:8" s="19" customFormat="1" ht="12.75">
      <c r="A9" s="59"/>
      <c r="B9" s="60" t="s">
        <v>414</v>
      </c>
      <c r="C9" s="60" t="s">
        <v>415</v>
      </c>
      <c r="D9" s="112">
        <f>Príjmy!F19</f>
        <v>4950</v>
      </c>
      <c r="E9" s="112">
        <f>Príjmy!G19</f>
        <v>4950</v>
      </c>
      <c r="F9" s="112">
        <f>Príjmy!H19</f>
        <v>4950</v>
      </c>
      <c r="G9" s="231">
        <f>Príjmy!I19</f>
        <v>3451.38</v>
      </c>
      <c r="H9" s="116">
        <f t="shared" si="0"/>
        <v>69.7248484848485</v>
      </c>
    </row>
    <row r="10" spans="1:8" s="19" customFormat="1" ht="12.75">
      <c r="A10" s="59"/>
      <c r="B10" s="60" t="s">
        <v>416</v>
      </c>
      <c r="C10" s="60" t="s">
        <v>417</v>
      </c>
      <c r="D10" s="112">
        <f>Príjmy!F26</f>
        <v>3900</v>
      </c>
      <c r="E10" s="112">
        <f>Príjmy!G26</f>
        <v>3900</v>
      </c>
      <c r="F10" s="112">
        <f>Príjmy!H26</f>
        <v>4849</v>
      </c>
      <c r="G10" s="231">
        <f>Príjmy!I26</f>
        <v>3122.78</v>
      </c>
      <c r="H10" s="116">
        <f t="shared" si="0"/>
        <v>64.40049494741184</v>
      </c>
    </row>
    <row r="11" spans="1:8" s="19" customFormat="1" ht="12.75">
      <c r="A11" s="59"/>
      <c r="B11" s="60" t="s">
        <v>418</v>
      </c>
      <c r="C11" s="60" t="s">
        <v>419</v>
      </c>
      <c r="D11" s="112">
        <f>Príjmy!F51</f>
        <v>150</v>
      </c>
      <c r="E11" s="112">
        <f>Príjmy!G51</f>
        <v>150</v>
      </c>
      <c r="F11" s="112">
        <f>Príjmy!H51</f>
        <v>150</v>
      </c>
      <c r="G11" s="231">
        <f>Príjmy!I51</f>
        <v>72.78999999999999</v>
      </c>
      <c r="H11" s="116">
        <f t="shared" si="0"/>
        <v>48.526666666666664</v>
      </c>
    </row>
    <row r="12" spans="1:8" s="19" customFormat="1" ht="12.75">
      <c r="A12" s="59"/>
      <c r="B12" s="60" t="s">
        <v>420</v>
      </c>
      <c r="C12" s="60" t="s">
        <v>421</v>
      </c>
      <c r="D12" s="112">
        <f>Príjmy!F55</f>
        <v>150</v>
      </c>
      <c r="E12" s="112">
        <f>Príjmy!G55</f>
        <v>150</v>
      </c>
      <c r="F12" s="112">
        <f>Príjmy!H55</f>
        <v>411</v>
      </c>
      <c r="G12" s="231">
        <f>Príjmy!I55</f>
        <v>410.27</v>
      </c>
      <c r="H12" s="116">
        <f t="shared" si="0"/>
        <v>99.82238442822384</v>
      </c>
    </row>
    <row r="13" spans="1:8" s="19" customFormat="1" ht="12.75">
      <c r="A13" s="59"/>
      <c r="B13" s="60" t="s">
        <v>422</v>
      </c>
      <c r="C13" s="60" t="s">
        <v>423</v>
      </c>
      <c r="D13" s="112">
        <f>Príjmy!F57</f>
        <v>183000</v>
      </c>
      <c r="E13" s="112">
        <f>Príjmy!G57</f>
        <v>190976</v>
      </c>
      <c r="F13" s="112">
        <f>Príjmy!H57</f>
        <v>194331</v>
      </c>
      <c r="G13" s="231">
        <f>Príjmy!I57</f>
        <v>83429.08</v>
      </c>
      <c r="H13" s="116">
        <f t="shared" si="0"/>
        <v>42.93143142370492</v>
      </c>
    </row>
    <row r="14" spans="1:8" s="19" customFormat="1" ht="12.75">
      <c r="A14" s="59"/>
      <c r="B14" s="153" t="s">
        <v>496</v>
      </c>
      <c r="C14" s="154"/>
      <c r="D14" s="112">
        <f>Príjmy!F76</f>
        <v>1070</v>
      </c>
      <c r="E14" s="112">
        <f>Príjmy!G76</f>
        <v>1070</v>
      </c>
      <c r="F14" s="112">
        <f>Príjmy!H76</f>
        <v>1070</v>
      </c>
      <c r="G14" s="231">
        <f>Príjmy!I76</f>
        <v>536.05</v>
      </c>
      <c r="H14" s="116">
        <f t="shared" si="0"/>
        <v>50.09813084112149</v>
      </c>
    </row>
    <row r="15" spans="1:8" s="1" customFormat="1" ht="12.75">
      <c r="A15" s="88" t="s">
        <v>427</v>
      </c>
      <c r="B15" s="352"/>
      <c r="C15" s="353"/>
      <c r="D15" s="92">
        <f>SUM(D16:D23)</f>
        <v>374222</v>
      </c>
      <c r="E15" s="92">
        <f>SUM(E16:E23)</f>
        <v>386493</v>
      </c>
      <c r="F15" s="92">
        <f>SUM(F16:F23)</f>
        <v>403793</v>
      </c>
      <c r="G15" s="232">
        <f>SUM(G16:G23)</f>
        <v>193002.72999999998</v>
      </c>
      <c r="H15" s="116">
        <f t="shared" si="0"/>
        <v>47.797443244434646</v>
      </c>
    </row>
    <row r="16" spans="1:8" s="19" customFormat="1" ht="12.75">
      <c r="A16" s="118"/>
      <c r="B16" s="119" t="s">
        <v>458</v>
      </c>
      <c r="C16" s="117" t="s">
        <v>612</v>
      </c>
      <c r="D16" s="115">
        <f>'P1-Riadenie, správa obce'!H3</f>
        <v>53431</v>
      </c>
      <c r="E16" s="115">
        <f>'P1-Riadenie, správa obce'!I3</f>
        <v>53431</v>
      </c>
      <c r="F16" s="115">
        <f>'P1-Riadenie, správa obce'!J3</f>
        <v>53531</v>
      </c>
      <c r="G16" s="230">
        <f>'P1-Riadenie, správa obce'!K3</f>
        <v>24804.54</v>
      </c>
      <c r="H16" s="116">
        <f t="shared" si="0"/>
        <v>46.33677682090752</v>
      </c>
    </row>
    <row r="17" spans="1:9" s="19" customFormat="1" ht="12.75">
      <c r="A17" s="118"/>
      <c r="B17" s="119" t="s">
        <v>459</v>
      </c>
      <c r="C17" s="117" t="s">
        <v>217</v>
      </c>
      <c r="D17" s="115">
        <f>'P2-kontrola obce,interné služby'!H3</f>
        <v>13576</v>
      </c>
      <c r="E17" s="115">
        <f>'P2-kontrola obce,interné služby'!I3</f>
        <v>13576</v>
      </c>
      <c r="F17" s="115">
        <f>'P2-kontrola obce,interné služby'!J3</f>
        <v>14826</v>
      </c>
      <c r="G17" s="230">
        <f>'P2-kontrola obce,interné služby'!K3</f>
        <v>4296.32</v>
      </c>
      <c r="H17" s="122">
        <f>'P2-kontrola obce,interné služby'!L3</f>
        <v>28.97828139754485</v>
      </c>
      <c r="I17" s="235"/>
    </row>
    <row r="18" spans="1:8" s="19" customFormat="1" ht="12.75">
      <c r="A18" s="118"/>
      <c r="B18" s="119" t="s">
        <v>460</v>
      </c>
      <c r="C18" s="117" t="s">
        <v>227</v>
      </c>
      <c r="D18" s="115">
        <f>'P3-propagácia, služby občanom'!H3</f>
        <v>10928</v>
      </c>
      <c r="E18" s="115">
        <f>'P3-propagácia, služby občanom'!I3</f>
        <v>10928</v>
      </c>
      <c r="F18" s="115">
        <f>'P3-propagácia, služby občanom'!J3</f>
        <v>10928</v>
      </c>
      <c r="G18" s="230">
        <f>'P3-propagácia, služby občanom'!K3</f>
        <v>1859.0600000000002</v>
      </c>
      <c r="H18" s="122">
        <f>'P3-propagácia, služby občanom'!L3</f>
        <v>17.011896046852122</v>
      </c>
    </row>
    <row r="19" spans="1:8" s="19" customFormat="1" ht="12.75">
      <c r="A19" s="118"/>
      <c r="B19" s="119" t="s">
        <v>461</v>
      </c>
      <c r="C19" s="117" t="s">
        <v>238</v>
      </c>
      <c r="D19" s="115">
        <f>'P4-Bezpečnosť, právo, poriadok'!H3</f>
        <v>30033</v>
      </c>
      <c r="E19" s="115">
        <f>'P4-Bezpečnosť, právo, poriadok'!I3</f>
        <v>30033</v>
      </c>
      <c r="F19" s="115">
        <f>'P4-Bezpečnosť, právo, poriadok'!J3</f>
        <v>30033</v>
      </c>
      <c r="G19" s="230">
        <f>'P4-Bezpečnosť, právo, poriadok'!K3</f>
        <v>12034.619999999999</v>
      </c>
      <c r="H19" s="122">
        <f>'P4-Bezpečnosť, právo, poriadok'!L3</f>
        <v>40.07132154629907</v>
      </c>
    </row>
    <row r="20" spans="1:8" s="19" customFormat="1" ht="12.75">
      <c r="A20" s="118"/>
      <c r="B20" s="119" t="s">
        <v>462</v>
      </c>
      <c r="C20" s="117" t="s">
        <v>248</v>
      </c>
      <c r="D20" s="115">
        <f>'P5-Komunikácie, ver. priestr.'!H3-81958</f>
        <v>51165</v>
      </c>
      <c r="E20" s="115">
        <f>'P5-Komunikácie, ver. priestr.'!I3-77663</f>
        <v>52160</v>
      </c>
      <c r="F20" s="115">
        <f>'P5-Komunikácie, ver. priestr.'!J3-77663</f>
        <v>59925</v>
      </c>
      <c r="G20" s="230">
        <f>'P5-Komunikácie, ver. priestr.'!K3-240</f>
        <v>47536.21000000001</v>
      </c>
      <c r="H20" s="122">
        <f>'P5-Komunikácie, ver. priestr.'!L3</f>
        <v>34.72411111434137</v>
      </c>
    </row>
    <row r="21" spans="1:8" s="19" customFormat="1" ht="12.75">
      <c r="A21" s="118"/>
      <c r="B21" s="119" t="s">
        <v>463</v>
      </c>
      <c r="C21" s="117" t="s">
        <v>258</v>
      </c>
      <c r="D21" s="115">
        <f>'P6-školstvo'!H5</f>
        <v>188995</v>
      </c>
      <c r="E21" s="115">
        <f>'P6-školstvo'!I5</f>
        <v>198971</v>
      </c>
      <c r="F21" s="115">
        <f>'P6-školstvo'!J5</f>
        <v>202931</v>
      </c>
      <c r="G21" s="230">
        <f>'P6-školstvo'!K5</f>
        <v>89872.13999999998</v>
      </c>
      <c r="H21" s="116">
        <f>G21/F21*100</f>
        <v>44.28704337927669</v>
      </c>
    </row>
    <row r="22" spans="1:8" s="19" customFormat="1" ht="12.75">
      <c r="A22" s="118"/>
      <c r="B22" s="119" t="s">
        <v>464</v>
      </c>
      <c r="C22" s="117" t="s">
        <v>261</v>
      </c>
      <c r="D22" s="115">
        <f>'P7-Kultúra a šport'!H3-31000</f>
        <v>14143</v>
      </c>
      <c r="E22" s="115">
        <f>'P7-Kultúra a šport'!I3-31000</f>
        <v>15143</v>
      </c>
      <c r="F22" s="115">
        <f>'P7-Kultúra a šport'!J3-18265</f>
        <v>19368</v>
      </c>
      <c r="G22" s="230">
        <f>'P7-Kultúra a šport'!K3</f>
        <v>10345.310000000001</v>
      </c>
      <c r="H22" s="122">
        <f>G22/F22*100</f>
        <v>53.414446509706735</v>
      </c>
    </row>
    <row r="23" spans="1:8" s="19" customFormat="1" ht="12.75">
      <c r="A23" s="118"/>
      <c r="B23" s="119" t="s">
        <v>465</v>
      </c>
      <c r="C23" s="117" t="s">
        <v>270</v>
      </c>
      <c r="D23" s="115">
        <f>'P8-Nábož., zdravot., soc. sl.'!H3</f>
        <v>11951</v>
      </c>
      <c r="E23" s="115">
        <f>'P8-Nábož., zdravot., soc. sl.'!I3</f>
        <v>12251</v>
      </c>
      <c r="F23" s="115">
        <f>'P8-Nábož., zdravot., soc. sl.'!J3</f>
        <v>12251</v>
      </c>
      <c r="G23" s="230">
        <f>'P8-Nábož., zdravot., soc. sl.'!K3</f>
        <v>2254.5299999999997</v>
      </c>
      <c r="H23" s="122">
        <f>G23/F23*100</f>
        <v>18.40282425924414</v>
      </c>
    </row>
    <row r="24" spans="1:8" ht="6.75" customHeight="1">
      <c r="A24" s="336"/>
      <c r="B24" s="337"/>
      <c r="C24" s="337"/>
      <c r="D24" s="337"/>
      <c r="E24" s="337"/>
      <c r="F24" s="337"/>
      <c r="G24" s="337"/>
      <c r="H24" s="338"/>
    </row>
    <row r="25" spans="1:8" s="1" customFormat="1" ht="12.75">
      <c r="A25" s="88" t="s">
        <v>424</v>
      </c>
      <c r="B25" s="337"/>
      <c r="C25" s="343"/>
      <c r="D25" s="92">
        <f>D5-D15</f>
        <v>44458</v>
      </c>
      <c r="E25" s="92">
        <f>E5-E15</f>
        <v>40163</v>
      </c>
      <c r="F25" s="92">
        <f>F5-F15</f>
        <v>27428</v>
      </c>
      <c r="G25" s="232">
        <f>G5-G15</f>
        <v>27898.590000000026</v>
      </c>
      <c r="H25" s="38">
        <f>G25/F25*100</f>
        <v>101.7157284526762</v>
      </c>
    </row>
    <row r="26" spans="1:8" ht="12.75">
      <c r="A26" s="336"/>
      <c r="B26" s="337"/>
      <c r="C26" s="337"/>
      <c r="D26" s="337"/>
      <c r="E26" s="337"/>
      <c r="F26" s="337"/>
      <c r="G26" s="337"/>
      <c r="H26" s="338"/>
    </row>
    <row r="27" spans="1:8" s="1" customFormat="1" ht="12.75">
      <c r="A27" s="88" t="s">
        <v>428</v>
      </c>
      <c r="B27" s="341" t="s">
        <v>466</v>
      </c>
      <c r="C27" s="342"/>
      <c r="D27" s="92">
        <f>Príjmy!F78</f>
        <v>1000</v>
      </c>
      <c r="E27" s="92">
        <f>Príjmy!G78</f>
        <v>1000</v>
      </c>
      <c r="F27" s="92">
        <f>Príjmy!H78</f>
        <v>1000</v>
      </c>
      <c r="G27" s="232">
        <f>Príjmy!I78</f>
        <v>149.85</v>
      </c>
      <c r="H27" s="38">
        <f>Príjmy!J78</f>
        <v>14.984999999999998</v>
      </c>
    </row>
    <row r="28" spans="1:8" s="1" customFormat="1" ht="12.75">
      <c r="A28" s="88" t="s">
        <v>429</v>
      </c>
      <c r="B28" s="341"/>
      <c r="C28" s="342"/>
      <c r="D28" s="92">
        <f>SUM(D29:D30)</f>
        <v>112958</v>
      </c>
      <c r="E28" s="92">
        <f>SUM(E29:E30)</f>
        <v>108663</v>
      </c>
      <c r="F28" s="92">
        <f>SUM(F29:F30)</f>
        <v>95928</v>
      </c>
      <c r="G28" s="232">
        <f>SUM(G29:G30)</f>
        <v>240</v>
      </c>
      <c r="H28" s="38">
        <f>G28/F28*100</f>
        <v>0.2501876407305479</v>
      </c>
    </row>
    <row r="29" spans="1:8" s="1" customFormat="1" ht="12.75">
      <c r="A29" s="88"/>
      <c r="B29" s="306" t="s">
        <v>462</v>
      </c>
      <c r="C29" s="307" t="s">
        <v>248</v>
      </c>
      <c r="D29" s="216">
        <v>81958</v>
      </c>
      <c r="E29" s="216">
        <v>77663</v>
      </c>
      <c r="F29" s="216">
        <v>77663</v>
      </c>
      <c r="G29" s="234">
        <v>240</v>
      </c>
      <c r="H29" s="308">
        <f>G29/F29*100</f>
        <v>0.3090274648159355</v>
      </c>
    </row>
    <row r="30" spans="1:8" s="19" customFormat="1" ht="12.75">
      <c r="A30" s="118"/>
      <c r="B30" s="119" t="s">
        <v>464</v>
      </c>
      <c r="C30" s="117" t="s">
        <v>580</v>
      </c>
      <c r="D30" s="115">
        <v>31000</v>
      </c>
      <c r="E30" s="115">
        <v>31000</v>
      </c>
      <c r="F30" s="115">
        <v>18265</v>
      </c>
      <c r="G30" s="230">
        <v>0</v>
      </c>
      <c r="H30" s="122">
        <f>G30/F30*100</f>
        <v>0</v>
      </c>
    </row>
    <row r="31" spans="1:8" ht="6.75" customHeight="1">
      <c r="A31" s="336"/>
      <c r="B31" s="337"/>
      <c r="C31" s="337"/>
      <c r="D31" s="337"/>
      <c r="E31" s="337"/>
      <c r="F31" s="337"/>
      <c r="G31" s="337"/>
      <c r="H31" s="338"/>
    </row>
    <row r="32" spans="1:8" s="1" customFormat="1" ht="12.75">
      <c r="A32" s="88" t="s">
        <v>430</v>
      </c>
      <c r="B32" s="337"/>
      <c r="C32" s="343"/>
      <c r="D32" s="92">
        <f>D27-D28</f>
        <v>-111958</v>
      </c>
      <c r="E32" s="92">
        <f>E27-E28</f>
        <v>-107663</v>
      </c>
      <c r="F32" s="92">
        <f>F27-F28</f>
        <v>-94928</v>
      </c>
      <c r="G32" s="232">
        <f>G27-G28</f>
        <v>-90.15</v>
      </c>
      <c r="H32" s="38"/>
    </row>
    <row r="33" spans="1:8" ht="7.5" customHeight="1">
      <c r="A33" s="123"/>
      <c r="B33" s="124"/>
      <c r="C33" s="124"/>
      <c r="D33" s="124"/>
      <c r="E33" s="124"/>
      <c r="F33" s="124"/>
      <c r="G33" s="124"/>
      <c r="H33" s="125"/>
    </row>
    <row r="34" spans="1:8" ht="25.5">
      <c r="A34" s="152" t="s">
        <v>481</v>
      </c>
      <c r="B34" s="344" t="s">
        <v>495</v>
      </c>
      <c r="C34" s="345"/>
      <c r="D34" s="228">
        <f>Príjmy!F81</f>
        <v>67500</v>
      </c>
      <c r="E34" s="228">
        <f>Príjmy!G81</f>
        <v>67500</v>
      </c>
      <c r="F34" s="228">
        <f>Príjmy!H81</f>
        <v>67500</v>
      </c>
      <c r="G34" s="228">
        <f>Príjmy!I81</f>
        <v>0</v>
      </c>
      <c r="H34" s="73">
        <f>Príjmy!J81</f>
        <v>0</v>
      </c>
    </row>
    <row r="35" spans="1:8" ht="6" customHeight="1">
      <c r="A35" s="149"/>
      <c r="B35" s="150"/>
      <c r="C35" s="150"/>
      <c r="D35" s="150"/>
      <c r="E35" s="150"/>
      <c r="F35" s="150"/>
      <c r="G35" s="150"/>
      <c r="H35" s="151"/>
    </row>
    <row r="36" spans="1:8" ht="2.25" customHeight="1" hidden="1">
      <c r="A36" s="149"/>
      <c r="B36" s="150"/>
      <c r="C36" s="150"/>
      <c r="D36" s="150"/>
      <c r="E36" s="150"/>
      <c r="F36" s="150"/>
      <c r="G36" s="150"/>
      <c r="H36" s="151"/>
    </row>
    <row r="37" spans="1:8" ht="4.5" customHeight="1">
      <c r="A37" s="126"/>
      <c r="B37" s="127"/>
      <c r="C37" s="127"/>
      <c r="D37" s="127"/>
      <c r="E37" s="127"/>
      <c r="F37" s="127"/>
      <c r="G37" s="127"/>
      <c r="H37" s="128"/>
    </row>
    <row r="38" spans="1:8" ht="12.75">
      <c r="A38" s="87" t="s">
        <v>431</v>
      </c>
      <c r="B38" s="337"/>
      <c r="C38" s="343"/>
      <c r="D38" s="93">
        <f>D5+D27+D34</f>
        <v>487180</v>
      </c>
      <c r="E38" s="93">
        <f>E5+E27+E34</f>
        <v>495156</v>
      </c>
      <c r="F38" s="93">
        <f>F5+F27+F34</f>
        <v>499721</v>
      </c>
      <c r="G38" s="237">
        <f>G5+G27+G34</f>
        <v>221051.17</v>
      </c>
      <c r="H38" s="94">
        <f>G38/F38*100</f>
        <v>44.234917083732725</v>
      </c>
    </row>
    <row r="39" spans="1:8" ht="12.75">
      <c r="A39" s="87" t="s">
        <v>432</v>
      </c>
      <c r="B39" s="337"/>
      <c r="C39" s="343"/>
      <c r="D39" s="93">
        <f>D15+D28</f>
        <v>487180</v>
      </c>
      <c r="E39" s="93">
        <f>E15+E28</f>
        <v>495156</v>
      </c>
      <c r="F39" s="93">
        <f>F15+F28</f>
        <v>499721</v>
      </c>
      <c r="G39" s="237">
        <f>G15+G28</f>
        <v>193242.72999999998</v>
      </c>
      <c r="H39" s="94">
        <f>G39/F39*100</f>
        <v>38.67012392915246</v>
      </c>
    </row>
    <row r="40" spans="1:8" ht="7.5" customHeight="1">
      <c r="A40" s="336"/>
      <c r="B40" s="337"/>
      <c r="C40" s="337"/>
      <c r="D40" s="337"/>
      <c r="E40" s="337"/>
      <c r="F40" s="337"/>
      <c r="G40" s="337"/>
      <c r="H40" s="338"/>
    </row>
    <row r="41" spans="1:8" s="1" customFormat="1" ht="13.5" thickBot="1">
      <c r="A41" s="89" t="s">
        <v>433</v>
      </c>
      <c r="B41" s="339" t="s">
        <v>108</v>
      </c>
      <c r="C41" s="340"/>
      <c r="D41" s="95">
        <f>D38-D39</f>
        <v>0</v>
      </c>
      <c r="E41" s="95">
        <f>E38-E39</f>
        <v>0</v>
      </c>
      <c r="F41" s="95">
        <f>F38-F39</f>
        <v>0</v>
      </c>
      <c r="G41" s="236">
        <f>G38-G39</f>
        <v>27808.44000000003</v>
      </c>
      <c r="H41" s="96"/>
    </row>
  </sheetData>
  <sheetProtection/>
  <mergeCells count="16">
    <mergeCell ref="A26:H26"/>
    <mergeCell ref="B27:C27"/>
    <mergeCell ref="A1:H1"/>
    <mergeCell ref="A3:C3"/>
    <mergeCell ref="B5:C5"/>
    <mergeCell ref="B15:C15"/>
    <mergeCell ref="A24:H24"/>
    <mergeCell ref="B25:C25"/>
    <mergeCell ref="A40:H40"/>
    <mergeCell ref="B41:C41"/>
    <mergeCell ref="B28:C28"/>
    <mergeCell ref="A31:H31"/>
    <mergeCell ref="B38:C38"/>
    <mergeCell ref="B39:C39"/>
    <mergeCell ref="B32:C32"/>
    <mergeCell ref="B34:C34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9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8.375" style="0" customWidth="1"/>
    <col min="2" max="2" width="11.75390625" style="0" customWidth="1"/>
    <col min="3" max="3" width="5.75390625" style="0" customWidth="1"/>
    <col min="5" max="5" width="7.75390625" style="0" customWidth="1"/>
    <col min="6" max="6" width="5.125" style="0" customWidth="1"/>
    <col min="7" max="7" width="43.875" style="0" customWidth="1"/>
    <col min="8" max="8" width="9.375" style="0" customWidth="1"/>
    <col min="9" max="9" width="10.125" style="0" customWidth="1"/>
    <col min="10" max="10" width="8.75390625" style="0" customWidth="1"/>
    <col min="11" max="11" width="10.125" style="0" bestFit="1" customWidth="1"/>
    <col min="12" max="12" width="7.75390625" style="0" customWidth="1"/>
  </cols>
  <sheetData>
    <row r="1" spans="1:12" s="1" customFormat="1" ht="38.25">
      <c r="A1" s="26" t="s">
        <v>283</v>
      </c>
      <c r="B1" s="27" t="s">
        <v>282</v>
      </c>
      <c r="C1" s="27" t="s">
        <v>284</v>
      </c>
      <c r="D1" s="27" t="s">
        <v>285</v>
      </c>
      <c r="E1" s="27" t="s">
        <v>603</v>
      </c>
      <c r="F1" s="27" t="s">
        <v>604</v>
      </c>
      <c r="G1" s="27" t="s">
        <v>605</v>
      </c>
      <c r="H1" s="28" t="s">
        <v>606</v>
      </c>
      <c r="I1" s="220" t="s">
        <v>497</v>
      </c>
      <c r="J1" s="28" t="s">
        <v>607</v>
      </c>
      <c r="K1" s="28" t="s">
        <v>608</v>
      </c>
      <c r="L1" s="278" t="s">
        <v>286</v>
      </c>
    </row>
    <row r="2" spans="1:12" ht="12.75" customHeight="1">
      <c r="A2" s="30" t="s">
        <v>610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88"/>
    </row>
    <row r="3" spans="1:12" s="52" customFormat="1" ht="17.25" customHeight="1">
      <c r="A3" s="49" t="s">
        <v>260</v>
      </c>
      <c r="B3" s="50" t="s">
        <v>609</v>
      </c>
      <c r="C3" s="50" t="s">
        <v>609</v>
      </c>
      <c r="D3" s="50" t="s">
        <v>609</v>
      </c>
      <c r="E3" s="50" t="s">
        <v>609</v>
      </c>
      <c r="F3" s="50" t="s">
        <v>609</v>
      </c>
      <c r="G3" s="50" t="s">
        <v>261</v>
      </c>
      <c r="H3" s="51">
        <f>H4+H17+H45+H44</f>
        <v>45143</v>
      </c>
      <c r="I3" s="51">
        <f>I4+I17+I45+I44</f>
        <v>46143</v>
      </c>
      <c r="J3" s="51">
        <f>J4+J17+J45+J44</f>
        <v>37633</v>
      </c>
      <c r="K3" s="51">
        <f>K4+K17+K45+K44</f>
        <v>10345.310000000001</v>
      </c>
      <c r="L3" s="33">
        <f>K3/J3*100</f>
        <v>27.489995482688066</v>
      </c>
    </row>
    <row r="4" spans="1:12" s="18" customFormat="1" ht="12.75">
      <c r="A4" s="53"/>
      <c r="B4" s="21" t="s">
        <v>611</v>
      </c>
      <c r="C4" s="21" t="s">
        <v>609</v>
      </c>
      <c r="D4" s="21" t="s">
        <v>609</v>
      </c>
      <c r="E4" s="21"/>
      <c r="F4" s="21" t="s">
        <v>609</v>
      </c>
      <c r="G4" s="21" t="s">
        <v>263</v>
      </c>
      <c r="H4" s="22">
        <f>H5+H6</f>
        <v>4020</v>
      </c>
      <c r="I4" s="22">
        <f>I5+I6</f>
        <v>5020</v>
      </c>
      <c r="J4" s="22">
        <f>J5+J6</f>
        <v>5290</v>
      </c>
      <c r="K4" s="22">
        <f>K5+K6</f>
        <v>2672.8</v>
      </c>
      <c r="L4" s="33">
        <f>K4/J4*100</f>
        <v>50.525519848771275</v>
      </c>
    </row>
    <row r="5" spans="1:12" s="18" customFormat="1" ht="12.75">
      <c r="A5" s="53"/>
      <c r="B5" s="54"/>
      <c r="C5" s="54"/>
      <c r="D5" s="193" t="s">
        <v>264</v>
      </c>
      <c r="E5" s="193" t="s">
        <v>0</v>
      </c>
      <c r="F5" s="193"/>
      <c r="G5" s="193" t="s">
        <v>587</v>
      </c>
      <c r="H5" s="195">
        <v>20</v>
      </c>
      <c r="I5" s="227">
        <v>20</v>
      </c>
      <c r="J5" s="227">
        <v>20</v>
      </c>
      <c r="K5" s="196">
        <v>2</v>
      </c>
      <c r="L5" s="183">
        <f aca="true" t="shared" si="0" ref="L5:L16">K5/J5*100</f>
        <v>10</v>
      </c>
    </row>
    <row r="6" spans="1:12" s="18" customFormat="1" ht="12.75">
      <c r="A6" s="53"/>
      <c r="B6" s="54"/>
      <c r="C6" s="54"/>
      <c r="D6" s="186" t="s">
        <v>264</v>
      </c>
      <c r="E6" s="54" t="s">
        <v>299</v>
      </c>
      <c r="F6" s="143"/>
      <c r="G6" s="186" t="s">
        <v>564</v>
      </c>
      <c r="H6" s="55">
        <f>SUM(H7:H16)</f>
        <v>4000</v>
      </c>
      <c r="I6" s="55">
        <f>SUM(I7:I16)</f>
        <v>5000</v>
      </c>
      <c r="J6" s="55">
        <f>SUM(J7:J16)</f>
        <v>5270</v>
      </c>
      <c r="K6" s="55">
        <f>SUM(K7:K16)</f>
        <v>2670.8</v>
      </c>
      <c r="L6" s="33">
        <f t="shared" si="0"/>
        <v>50.67931688804555</v>
      </c>
    </row>
    <row r="7" spans="1:12" s="18" customFormat="1" ht="12.75">
      <c r="A7" s="53"/>
      <c r="B7" s="54"/>
      <c r="C7" s="54"/>
      <c r="D7" s="143"/>
      <c r="E7" s="193" t="s">
        <v>225</v>
      </c>
      <c r="F7" s="193" t="s">
        <v>615</v>
      </c>
      <c r="G7" s="193" t="s">
        <v>588</v>
      </c>
      <c r="H7" s="195">
        <v>550</v>
      </c>
      <c r="I7" s="227">
        <v>550</v>
      </c>
      <c r="J7" s="227">
        <v>550</v>
      </c>
      <c r="K7" s="196">
        <v>235.73</v>
      </c>
      <c r="L7" s="183">
        <f t="shared" si="0"/>
        <v>42.86</v>
      </c>
    </row>
    <row r="8" spans="1:12" s="18" customFormat="1" ht="12.75">
      <c r="A8" s="53"/>
      <c r="B8" s="54"/>
      <c r="C8" s="54"/>
      <c r="D8" s="143"/>
      <c r="E8" s="193" t="s">
        <v>225</v>
      </c>
      <c r="F8" s="166" t="s">
        <v>615</v>
      </c>
      <c r="G8" s="166" t="s">
        <v>589</v>
      </c>
      <c r="H8" s="195">
        <v>1550</v>
      </c>
      <c r="I8" s="227">
        <v>1550</v>
      </c>
      <c r="J8" s="227">
        <v>1550</v>
      </c>
      <c r="K8" s="196">
        <v>766.8</v>
      </c>
      <c r="L8" s="183">
        <f t="shared" si="0"/>
        <v>49.47096774193548</v>
      </c>
    </row>
    <row r="9" spans="1:12" s="18" customFormat="1" ht="12.75">
      <c r="A9" s="53"/>
      <c r="B9" s="54"/>
      <c r="C9" s="54"/>
      <c r="D9" s="143"/>
      <c r="E9" s="193" t="s">
        <v>226</v>
      </c>
      <c r="F9" s="166" t="s">
        <v>615</v>
      </c>
      <c r="G9" s="166" t="s">
        <v>590</v>
      </c>
      <c r="H9" s="195">
        <v>100</v>
      </c>
      <c r="I9" s="227">
        <v>100</v>
      </c>
      <c r="J9" s="161">
        <v>100</v>
      </c>
      <c r="K9" s="159">
        <v>37.01</v>
      </c>
      <c r="L9" s="183">
        <f t="shared" si="0"/>
        <v>37.01</v>
      </c>
    </row>
    <row r="10" spans="1:12" s="18" customFormat="1" ht="25.5">
      <c r="A10" s="53"/>
      <c r="B10" s="54"/>
      <c r="C10" s="54"/>
      <c r="D10" s="143"/>
      <c r="E10" s="193" t="s">
        <v>568</v>
      </c>
      <c r="F10" s="166" t="s">
        <v>615</v>
      </c>
      <c r="G10" s="219" t="s">
        <v>147</v>
      </c>
      <c r="H10" s="195">
        <v>100</v>
      </c>
      <c r="I10" s="227">
        <v>1100</v>
      </c>
      <c r="J10" s="161">
        <v>1120</v>
      </c>
      <c r="K10" s="159">
        <v>1117.7</v>
      </c>
      <c r="L10" s="183">
        <f t="shared" si="0"/>
        <v>99.79464285714286</v>
      </c>
    </row>
    <row r="11" spans="1:12" s="18" customFormat="1" ht="25.5" customHeight="1">
      <c r="A11" s="53"/>
      <c r="B11" s="54"/>
      <c r="C11" s="54"/>
      <c r="D11" s="143"/>
      <c r="E11" s="193" t="s">
        <v>256</v>
      </c>
      <c r="F11" s="166" t="s">
        <v>615</v>
      </c>
      <c r="G11" s="219" t="s">
        <v>154</v>
      </c>
      <c r="H11" s="195">
        <v>300</v>
      </c>
      <c r="I11" s="227">
        <v>300</v>
      </c>
      <c r="J11" s="161">
        <v>300</v>
      </c>
      <c r="K11" s="159">
        <v>46.4</v>
      </c>
      <c r="L11" s="183">
        <f t="shared" si="0"/>
        <v>15.466666666666667</v>
      </c>
    </row>
    <row r="12" spans="1:12" s="18" customFormat="1" ht="12.75">
      <c r="A12" s="53"/>
      <c r="B12" s="54"/>
      <c r="C12" s="54"/>
      <c r="D12" s="143"/>
      <c r="E12" s="193" t="s">
        <v>4</v>
      </c>
      <c r="F12" s="166" t="s">
        <v>615</v>
      </c>
      <c r="G12" s="166" t="s">
        <v>591</v>
      </c>
      <c r="H12" s="195">
        <v>100</v>
      </c>
      <c r="I12" s="227">
        <v>100</v>
      </c>
      <c r="J12" s="161">
        <v>100</v>
      </c>
      <c r="K12" s="159">
        <v>19.21</v>
      </c>
      <c r="L12" s="183">
        <f t="shared" si="0"/>
        <v>19.21</v>
      </c>
    </row>
    <row r="13" spans="1:12" s="18" customFormat="1" ht="16.5" customHeight="1">
      <c r="A13" s="53"/>
      <c r="B13" s="54"/>
      <c r="C13" s="54"/>
      <c r="D13" s="143"/>
      <c r="E13" s="193" t="s">
        <v>4</v>
      </c>
      <c r="F13" s="166" t="s">
        <v>615</v>
      </c>
      <c r="G13" s="219" t="s">
        <v>148</v>
      </c>
      <c r="H13" s="195">
        <v>100</v>
      </c>
      <c r="I13" s="227">
        <v>100</v>
      </c>
      <c r="J13" s="161">
        <v>100</v>
      </c>
      <c r="K13" s="159">
        <v>38.15</v>
      </c>
      <c r="L13" s="183">
        <f t="shared" si="0"/>
        <v>38.15</v>
      </c>
    </row>
    <row r="14" spans="1:12" s="18" customFormat="1" ht="12.75">
      <c r="A14" s="53"/>
      <c r="B14" s="54"/>
      <c r="C14" s="54"/>
      <c r="D14" s="143"/>
      <c r="E14" s="193" t="s">
        <v>231</v>
      </c>
      <c r="F14" s="166" t="s">
        <v>615</v>
      </c>
      <c r="G14" s="219" t="s">
        <v>184</v>
      </c>
      <c r="H14" s="195">
        <v>500</v>
      </c>
      <c r="I14" s="227">
        <v>500</v>
      </c>
      <c r="J14" s="161">
        <v>500</v>
      </c>
      <c r="K14" s="159">
        <v>0</v>
      </c>
      <c r="L14" s="183">
        <f t="shared" si="0"/>
        <v>0</v>
      </c>
    </row>
    <row r="15" spans="1:12" s="18" customFormat="1" ht="12.75">
      <c r="A15" s="53"/>
      <c r="B15" s="54"/>
      <c r="C15" s="54"/>
      <c r="D15" s="143"/>
      <c r="E15" s="193" t="s">
        <v>12</v>
      </c>
      <c r="F15" s="166" t="s">
        <v>615</v>
      </c>
      <c r="G15" s="219" t="s">
        <v>149</v>
      </c>
      <c r="H15" s="195">
        <v>0</v>
      </c>
      <c r="I15" s="227">
        <v>0</v>
      </c>
      <c r="J15" s="161">
        <v>250</v>
      </c>
      <c r="K15" s="159">
        <v>159.8</v>
      </c>
      <c r="L15" s="183">
        <f>K15/J15*100</f>
        <v>63.92</v>
      </c>
    </row>
    <row r="16" spans="1:12" s="18" customFormat="1" ht="12.75">
      <c r="A16" s="53"/>
      <c r="B16" s="54"/>
      <c r="C16" s="54"/>
      <c r="D16" s="143"/>
      <c r="E16" s="193" t="s">
        <v>18</v>
      </c>
      <c r="F16" s="166" t="s">
        <v>615</v>
      </c>
      <c r="G16" s="166" t="s">
        <v>201</v>
      </c>
      <c r="H16" s="195">
        <v>700</v>
      </c>
      <c r="I16" s="227">
        <v>700</v>
      </c>
      <c r="J16" s="161">
        <v>700</v>
      </c>
      <c r="K16" s="159">
        <v>250</v>
      </c>
      <c r="L16" s="183">
        <f t="shared" si="0"/>
        <v>35.714285714285715</v>
      </c>
    </row>
    <row r="17" spans="1:12" s="18" customFormat="1" ht="14.25" customHeight="1">
      <c r="A17" s="53" t="s">
        <v>609</v>
      </c>
      <c r="B17" s="21" t="s">
        <v>23</v>
      </c>
      <c r="C17" s="21" t="s">
        <v>609</v>
      </c>
      <c r="D17" s="21" t="s">
        <v>609</v>
      </c>
      <c r="E17" s="21" t="s">
        <v>609</v>
      </c>
      <c r="F17" s="21" t="s">
        <v>609</v>
      </c>
      <c r="G17" s="62" t="s">
        <v>569</v>
      </c>
      <c r="H17" s="22">
        <f>H18+H28+H33</f>
        <v>7015</v>
      </c>
      <c r="I17" s="22">
        <f>I18+I28+I33</f>
        <v>7015</v>
      </c>
      <c r="J17" s="22">
        <f>J18+J28+J33</f>
        <v>7365</v>
      </c>
      <c r="K17" s="22">
        <f>K18+K28+K33</f>
        <v>2741.9100000000003</v>
      </c>
      <c r="L17" s="33">
        <f>K17/J17*100</f>
        <v>37.22892057026477</v>
      </c>
    </row>
    <row r="18" spans="1:12" s="18" customFormat="1" ht="12.75">
      <c r="A18" s="53"/>
      <c r="B18" s="54"/>
      <c r="C18" s="21" t="s">
        <v>611</v>
      </c>
      <c r="D18" s="21"/>
      <c r="E18" s="21"/>
      <c r="F18" s="21"/>
      <c r="G18" s="62" t="s">
        <v>578</v>
      </c>
      <c r="H18" s="22">
        <f>H19+H20</f>
        <v>2295</v>
      </c>
      <c r="I18" s="22">
        <f>I19+I20</f>
        <v>2295</v>
      </c>
      <c r="J18" s="22">
        <f>J19+J20</f>
        <v>2645</v>
      </c>
      <c r="K18" s="22">
        <f>K19+K20</f>
        <v>702.63</v>
      </c>
      <c r="L18" s="33">
        <f>K18/J18*100</f>
        <v>26.56446124763705</v>
      </c>
    </row>
    <row r="19" spans="1:12" s="18" customFormat="1" ht="12.75">
      <c r="A19" s="53"/>
      <c r="B19" s="54"/>
      <c r="C19" s="193" t="s">
        <v>611</v>
      </c>
      <c r="D19" s="193" t="s">
        <v>266</v>
      </c>
      <c r="E19" s="193" t="s">
        <v>0</v>
      </c>
      <c r="F19" s="193"/>
      <c r="G19" s="194" t="s">
        <v>67</v>
      </c>
      <c r="H19" s="195">
        <v>10</v>
      </c>
      <c r="I19" s="195">
        <v>10</v>
      </c>
      <c r="J19" s="195">
        <v>10</v>
      </c>
      <c r="K19" s="195">
        <v>0</v>
      </c>
      <c r="L19" s="183">
        <f aca="true" t="shared" si="1" ref="L19:L26">K19/J19*100</f>
        <v>0</v>
      </c>
    </row>
    <row r="20" spans="1:12" s="18" customFormat="1" ht="12.75">
      <c r="A20" s="53"/>
      <c r="B20" s="54"/>
      <c r="C20" s="54"/>
      <c r="D20" s="54"/>
      <c r="E20" s="54" t="s">
        <v>299</v>
      </c>
      <c r="F20" s="54"/>
      <c r="G20" s="54" t="s">
        <v>493</v>
      </c>
      <c r="H20" s="170">
        <f>SUM(H21:H27)</f>
        <v>2285</v>
      </c>
      <c r="I20" s="170">
        <f>SUM(I21:I27)</f>
        <v>2285</v>
      </c>
      <c r="J20" s="170">
        <f>SUM(J21:J27)</f>
        <v>2635</v>
      </c>
      <c r="K20" s="170">
        <f>SUM(K21:K27)</f>
        <v>702.63</v>
      </c>
      <c r="L20" s="33">
        <f t="shared" si="1"/>
        <v>26.665275142314993</v>
      </c>
    </row>
    <row r="21" spans="1:12" s="2" customFormat="1" ht="25.5">
      <c r="A21" s="30" t="s">
        <v>609</v>
      </c>
      <c r="B21" s="4" t="s">
        <v>609</v>
      </c>
      <c r="C21" s="4" t="s">
        <v>611</v>
      </c>
      <c r="D21" s="4" t="s">
        <v>266</v>
      </c>
      <c r="E21" s="4" t="s">
        <v>4</v>
      </c>
      <c r="F21" s="4" t="s">
        <v>615</v>
      </c>
      <c r="G21" s="43" t="s">
        <v>150</v>
      </c>
      <c r="H21" s="24">
        <v>100</v>
      </c>
      <c r="I21" s="24">
        <v>100</v>
      </c>
      <c r="J21" s="24">
        <v>100</v>
      </c>
      <c r="K21" s="24">
        <v>34.8</v>
      </c>
      <c r="L21" s="183">
        <f t="shared" si="1"/>
        <v>34.8</v>
      </c>
    </row>
    <row r="22" spans="1:12" s="2" customFormat="1" ht="41.25" customHeight="1">
      <c r="A22" s="30" t="s">
        <v>609</v>
      </c>
      <c r="B22" s="4" t="s">
        <v>609</v>
      </c>
      <c r="C22" s="4" t="s">
        <v>611</v>
      </c>
      <c r="D22" s="4" t="s">
        <v>266</v>
      </c>
      <c r="E22" s="4" t="s">
        <v>7</v>
      </c>
      <c r="F22" s="4" t="s">
        <v>615</v>
      </c>
      <c r="G22" s="43" t="s">
        <v>155</v>
      </c>
      <c r="H22" s="24">
        <v>1000</v>
      </c>
      <c r="I22" s="24">
        <v>1000</v>
      </c>
      <c r="J22" s="24">
        <v>1000</v>
      </c>
      <c r="K22" s="24">
        <v>622.75</v>
      </c>
      <c r="L22" s="183">
        <f t="shared" si="1"/>
        <v>62.275000000000006</v>
      </c>
    </row>
    <row r="23" spans="1:12" s="2" customFormat="1" ht="12.75">
      <c r="A23" s="30"/>
      <c r="B23" s="4"/>
      <c r="C23" s="4" t="s">
        <v>611</v>
      </c>
      <c r="D23" s="4" t="s">
        <v>266</v>
      </c>
      <c r="E23" s="4" t="s">
        <v>8</v>
      </c>
      <c r="F23" s="4" t="s">
        <v>615</v>
      </c>
      <c r="G23" s="4" t="s">
        <v>68</v>
      </c>
      <c r="H23" s="24">
        <v>20</v>
      </c>
      <c r="I23" s="24">
        <v>20</v>
      </c>
      <c r="J23" s="24">
        <v>46</v>
      </c>
      <c r="K23" s="24">
        <v>45.08</v>
      </c>
      <c r="L23" s="183">
        <f t="shared" si="1"/>
        <v>98</v>
      </c>
    </row>
    <row r="24" spans="1:12" s="2" customFormat="1" ht="12.75">
      <c r="A24" s="30"/>
      <c r="B24" s="4"/>
      <c r="C24" s="4" t="s">
        <v>611</v>
      </c>
      <c r="D24" s="4" t="s">
        <v>266</v>
      </c>
      <c r="E24" s="4" t="s">
        <v>267</v>
      </c>
      <c r="F24" s="4" t="s">
        <v>615</v>
      </c>
      <c r="G24" s="4" t="s">
        <v>69</v>
      </c>
      <c r="H24" s="24">
        <v>165</v>
      </c>
      <c r="I24" s="24">
        <v>165</v>
      </c>
      <c r="J24" s="24">
        <v>165</v>
      </c>
      <c r="K24" s="24">
        <v>0</v>
      </c>
      <c r="L24" s="183">
        <f t="shared" si="1"/>
        <v>0</v>
      </c>
    </row>
    <row r="25" spans="1:12" s="2" customFormat="1" ht="12.75">
      <c r="A25" s="30"/>
      <c r="B25" s="4"/>
      <c r="C25" s="4" t="s">
        <v>611</v>
      </c>
      <c r="D25" s="4" t="s">
        <v>266</v>
      </c>
      <c r="E25" s="4" t="s">
        <v>599</v>
      </c>
      <c r="F25" s="4" t="s">
        <v>615</v>
      </c>
      <c r="G25" s="4" t="s">
        <v>70</v>
      </c>
      <c r="H25" s="24">
        <v>300</v>
      </c>
      <c r="I25" s="24">
        <v>300</v>
      </c>
      <c r="J25" s="24">
        <v>300</v>
      </c>
      <c r="K25" s="24">
        <v>0</v>
      </c>
      <c r="L25" s="183">
        <f t="shared" si="1"/>
        <v>0</v>
      </c>
    </row>
    <row r="26" spans="1:12" s="2" customFormat="1" ht="12.75">
      <c r="A26" s="30"/>
      <c r="B26" s="4"/>
      <c r="C26" s="4" t="s">
        <v>611</v>
      </c>
      <c r="D26" s="4" t="s">
        <v>266</v>
      </c>
      <c r="E26" s="4" t="s">
        <v>229</v>
      </c>
      <c r="F26" s="4" t="s">
        <v>615</v>
      </c>
      <c r="G26" s="4" t="s">
        <v>109</v>
      </c>
      <c r="H26" s="24">
        <v>0</v>
      </c>
      <c r="I26" s="24">
        <v>0</v>
      </c>
      <c r="J26" s="24">
        <v>324</v>
      </c>
      <c r="K26" s="24">
        <v>0</v>
      </c>
      <c r="L26" s="183">
        <f t="shared" si="1"/>
        <v>0</v>
      </c>
    </row>
    <row r="27" spans="1:12" s="2" customFormat="1" ht="12.75">
      <c r="A27" s="30" t="s">
        <v>609</v>
      </c>
      <c r="B27" s="4" t="s">
        <v>609</v>
      </c>
      <c r="C27" s="4" t="s">
        <v>611</v>
      </c>
      <c r="D27" s="4" t="s">
        <v>266</v>
      </c>
      <c r="E27" s="4" t="s">
        <v>18</v>
      </c>
      <c r="F27" s="4" t="s">
        <v>615</v>
      </c>
      <c r="G27" s="4" t="s">
        <v>345</v>
      </c>
      <c r="H27" s="24">
        <v>700</v>
      </c>
      <c r="I27" s="24">
        <v>700</v>
      </c>
      <c r="J27" s="24">
        <v>700</v>
      </c>
      <c r="K27" s="24">
        <v>0</v>
      </c>
      <c r="L27" s="276"/>
    </row>
    <row r="28" spans="1:12" s="18" customFormat="1" ht="13.5" customHeight="1">
      <c r="A28" s="34"/>
      <c r="B28" s="3"/>
      <c r="C28" s="21" t="s">
        <v>23</v>
      </c>
      <c r="D28" s="21" t="s">
        <v>264</v>
      </c>
      <c r="E28" s="21"/>
      <c r="F28" s="21"/>
      <c r="G28" s="21" t="s">
        <v>71</v>
      </c>
      <c r="H28" s="286">
        <f>SUM(H29:H31)</f>
        <v>664</v>
      </c>
      <c r="I28" s="286">
        <f>SUM(I29:I31)</f>
        <v>664</v>
      </c>
      <c r="J28" s="286">
        <f>SUM(J29:J31)</f>
        <v>664</v>
      </c>
      <c r="K28" s="286">
        <f>SUM(K29:K31)</f>
        <v>0</v>
      </c>
      <c r="L28" s="277">
        <f>K28/J28*100</f>
        <v>0</v>
      </c>
    </row>
    <row r="29" spans="1:12" s="2" customFormat="1" ht="13.5" thickBot="1">
      <c r="A29" s="30"/>
      <c r="B29" s="4"/>
      <c r="C29" s="4" t="s">
        <v>23</v>
      </c>
      <c r="D29" s="4" t="s">
        <v>264</v>
      </c>
      <c r="E29" s="4" t="s">
        <v>4</v>
      </c>
      <c r="F29" s="4" t="s">
        <v>615</v>
      </c>
      <c r="G29" s="4" t="s">
        <v>327</v>
      </c>
      <c r="H29" s="24">
        <v>264</v>
      </c>
      <c r="I29" s="24">
        <v>264</v>
      </c>
      <c r="J29" s="24">
        <v>264</v>
      </c>
      <c r="K29" s="24">
        <v>0</v>
      </c>
      <c r="L29" s="276"/>
    </row>
    <row r="30" spans="1:12" s="1" customFormat="1" ht="38.25">
      <c r="A30" s="26" t="s">
        <v>283</v>
      </c>
      <c r="B30" s="27" t="s">
        <v>282</v>
      </c>
      <c r="C30" s="27" t="s">
        <v>284</v>
      </c>
      <c r="D30" s="27" t="s">
        <v>285</v>
      </c>
      <c r="E30" s="27" t="s">
        <v>603</v>
      </c>
      <c r="F30" s="27" t="s">
        <v>604</v>
      </c>
      <c r="G30" s="27" t="s">
        <v>605</v>
      </c>
      <c r="H30" s="28" t="s">
        <v>606</v>
      </c>
      <c r="I30" s="220" t="s">
        <v>497</v>
      </c>
      <c r="J30" s="28" t="s">
        <v>607</v>
      </c>
      <c r="K30" s="28" t="s">
        <v>608</v>
      </c>
      <c r="L30" s="278" t="s">
        <v>286</v>
      </c>
    </row>
    <row r="31" spans="1:12" s="2" customFormat="1" ht="12.75">
      <c r="A31" s="30"/>
      <c r="B31" s="4"/>
      <c r="C31" s="4" t="s">
        <v>23</v>
      </c>
      <c r="D31" s="4" t="s">
        <v>264</v>
      </c>
      <c r="E31" s="4" t="s">
        <v>599</v>
      </c>
      <c r="F31" s="4" t="s">
        <v>615</v>
      </c>
      <c r="G31" s="4" t="s">
        <v>70</v>
      </c>
      <c r="H31" s="24">
        <v>400</v>
      </c>
      <c r="I31" s="24">
        <v>400</v>
      </c>
      <c r="J31" s="24">
        <v>400</v>
      </c>
      <c r="K31" s="24">
        <v>0</v>
      </c>
      <c r="L31" s="276"/>
    </row>
    <row r="32" spans="1:12" s="2" customFormat="1" ht="6.75" customHeight="1">
      <c r="A32" s="263"/>
      <c r="B32" s="264"/>
      <c r="C32" s="264"/>
      <c r="D32" s="264"/>
      <c r="E32" s="264"/>
      <c r="F32" s="264"/>
      <c r="G32" s="264"/>
      <c r="H32" s="287"/>
      <c r="I32" s="287"/>
      <c r="J32" s="287"/>
      <c r="K32" s="287"/>
      <c r="L32" s="303"/>
    </row>
    <row r="33" spans="1:12" s="18" customFormat="1" ht="17.25" customHeight="1">
      <c r="A33" s="34" t="s">
        <v>260</v>
      </c>
      <c r="B33" s="3" t="s">
        <v>23</v>
      </c>
      <c r="C33" s="21" t="s">
        <v>224</v>
      </c>
      <c r="D33" s="21" t="s">
        <v>264</v>
      </c>
      <c r="E33" s="21"/>
      <c r="F33" s="21"/>
      <c r="G33" s="21" t="s">
        <v>594</v>
      </c>
      <c r="H33" s="286">
        <f>H34+H35</f>
        <v>4056</v>
      </c>
      <c r="I33" s="286">
        <f>I34+I35</f>
        <v>4056</v>
      </c>
      <c r="J33" s="286">
        <f>J34+J35</f>
        <v>4056</v>
      </c>
      <c r="K33" s="286">
        <f>K34+K35</f>
        <v>2039.2800000000002</v>
      </c>
      <c r="L33" s="277">
        <f>K33/J33*100</f>
        <v>50.278106508875744</v>
      </c>
    </row>
    <row r="34" spans="1:12" s="18" customFormat="1" ht="12.75">
      <c r="A34" s="34"/>
      <c r="B34" s="3"/>
      <c r="C34" s="3"/>
      <c r="D34" s="3"/>
      <c r="E34" s="181" t="s">
        <v>0</v>
      </c>
      <c r="F34" s="181"/>
      <c r="G34" s="189" t="s">
        <v>173</v>
      </c>
      <c r="H34" s="184">
        <v>6</v>
      </c>
      <c r="I34" s="184">
        <v>6</v>
      </c>
      <c r="J34" s="184">
        <v>6</v>
      </c>
      <c r="K34" s="184">
        <v>1.72</v>
      </c>
      <c r="L34" s="275">
        <f aca="true" t="shared" si="2" ref="L34:L43">K34/J34*100</f>
        <v>28.666666666666668</v>
      </c>
    </row>
    <row r="35" spans="1:12" s="18" customFormat="1" ht="12.75" customHeight="1">
      <c r="A35" s="34"/>
      <c r="B35" s="3"/>
      <c r="C35" s="3"/>
      <c r="D35" s="3"/>
      <c r="E35" s="3" t="s">
        <v>299</v>
      </c>
      <c r="F35" s="3"/>
      <c r="G35" s="3" t="s">
        <v>593</v>
      </c>
      <c r="H35" s="25">
        <f>SUM(H36:H43)</f>
        <v>4050</v>
      </c>
      <c r="I35" s="25">
        <f>SUM(I36:I43)</f>
        <v>4050</v>
      </c>
      <c r="J35" s="25">
        <f>SUM(J36:J43)</f>
        <v>4050</v>
      </c>
      <c r="K35" s="25">
        <f>SUM(K36:K43)</f>
        <v>2037.5600000000002</v>
      </c>
      <c r="L35" s="274">
        <f t="shared" si="2"/>
        <v>50.31012345679012</v>
      </c>
    </row>
    <row r="36" spans="1:12" s="2" customFormat="1" ht="25.5">
      <c r="A36" s="30" t="s">
        <v>609</v>
      </c>
      <c r="B36" s="4" t="s">
        <v>609</v>
      </c>
      <c r="C36" s="4"/>
      <c r="D36" s="4"/>
      <c r="E36" s="4" t="s">
        <v>4</v>
      </c>
      <c r="F36" s="4" t="s">
        <v>615</v>
      </c>
      <c r="G36" s="43" t="s">
        <v>110</v>
      </c>
      <c r="H36" s="24">
        <v>350</v>
      </c>
      <c r="I36" s="24">
        <v>350</v>
      </c>
      <c r="J36" s="24">
        <v>350</v>
      </c>
      <c r="K36" s="24">
        <v>47.87</v>
      </c>
      <c r="L36" s="275">
        <f t="shared" si="2"/>
        <v>13.677142857142858</v>
      </c>
    </row>
    <row r="37" spans="1:12" s="2" customFormat="1" ht="37.5" customHeight="1">
      <c r="A37" s="30"/>
      <c r="B37" s="4"/>
      <c r="C37" s="4"/>
      <c r="D37" s="4"/>
      <c r="E37" s="4" t="s">
        <v>7</v>
      </c>
      <c r="F37" s="4" t="s">
        <v>615</v>
      </c>
      <c r="G37" s="43" t="s">
        <v>111</v>
      </c>
      <c r="H37" s="24">
        <v>200</v>
      </c>
      <c r="I37" s="24">
        <v>200</v>
      </c>
      <c r="J37" s="24">
        <v>200</v>
      </c>
      <c r="K37" s="24">
        <v>96.74</v>
      </c>
      <c r="L37" s="275">
        <f t="shared" si="2"/>
        <v>48.37</v>
      </c>
    </row>
    <row r="38" spans="1:12" s="2" customFormat="1" ht="12.75">
      <c r="A38" s="30"/>
      <c r="B38" s="4"/>
      <c r="C38" s="4"/>
      <c r="D38" s="4"/>
      <c r="E38" s="4" t="s">
        <v>267</v>
      </c>
      <c r="F38" s="4" t="s">
        <v>615</v>
      </c>
      <c r="G38" s="43" t="s">
        <v>170</v>
      </c>
      <c r="H38" s="24">
        <v>700</v>
      </c>
      <c r="I38" s="24">
        <v>700</v>
      </c>
      <c r="J38" s="24">
        <v>700</v>
      </c>
      <c r="K38" s="24">
        <v>0</v>
      </c>
      <c r="L38" s="275">
        <f t="shared" si="2"/>
        <v>0</v>
      </c>
    </row>
    <row r="39" spans="1:12" s="2" customFormat="1" ht="12.75">
      <c r="A39" s="30"/>
      <c r="B39" s="4"/>
      <c r="C39" s="4"/>
      <c r="D39" s="4"/>
      <c r="E39" s="4" t="s">
        <v>599</v>
      </c>
      <c r="F39" s="4" t="s">
        <v>615</v>
      </c>
      <c r="G39" s="43" t="s">
        <v>351</v>
      </c>
      <c r="H39" s="24">
        <v>500</v>
      </c>
      <c r="I39" s="24">
        <v>500</v>
      </c>
      <c r="J39" s="24">
        <v>500</v>
      </c>
      <c r="K39" s="24">
        <v>0</v>
      </c>
      <c r="L39" s="275">
        <f t="shared" si="2"/>
        <v>0</v>
      </c>
    </row>
    <row r="40" spans="1:12" s="2" customFormat="1" ht="12.75">
      <c r="A40" s="30"/>
      <c r="B40" s="4"/>
      <c r="C40" s="4"/>
      <c r="D40" s="4"/>
      <c r="E40" s="4" t="s">
        <v>229</v>
      </c>
      <c r="F40" s="4" t="s">
        <v>615</v>
      </c>
      <c r="G40" s="43" t="s">
        <v>171</v>
      </c>
      <c r="H40" s="24">
        <v>400</v>
      </c>
      <c r="I40" s="24">
        <v>400</v>
      </c>
      <c r="J40" s="24">
        <v>400</v>
      </c>
      <c r="K40" s="24">
        <v>400</v>
      </c>
      <c r="L40" s="275">
        <f t="shared" si="2"/>
        <v>100</v>
      </c>
    </row>
    <row r="41" spans="1:12" s="2" customFormat="1" ht="38.25">
      <c r="A41" s="30"/>
      <c r="B41" s="4"/>
      <c r="C41" s="4"/>
      <c r="D41" s="4"/>
      <c r="E41" s="4" t="s">
        <v>12</v>
      </c>
      <c r="F41" s="4" t="s">
        <v>615</v>
      </c>
      <c r="G41" s="43" t="s">
        <v>151</v>
      </c>
      <c r="H41" s="24">
        <v>1500</v>
      </c>
      <c r="I41" s="24">
        <v>1500</v>
      </c>
      <c r="J41" s="24">
        <v>1500</v>
      </c>
      <c r="K41" s="24">
        <v>1262.67</v>
      </c>
      <c r="L41" s="275">
        <f t="shared" si="2"/>
        <v>84.17800000000001</v>
      </c>
    </row>
    <row r="42" spans="1:12" s="2" customFormat="1" ht="12.75">
      <c r="A42" s="30" t="s">
        <v>609</v>
      </c>
      <c r="B42" s="4" t="s">
        <v>609</v>
      </c>
      <c r="C42" s="4"/>
      <c r="D42" s="4"/>
      <c r="E42" s="4" t="s">
        <v>14</v>
      </c>
      <c r="F42" s="4" t="s">
        <v>615</v>
      </c>
      <c r="G42" s="4" t="s">
        <v>445</v>
      </c>
      <c r="H42" s="24">
        <v>100</v>
      </c>
      <c r="I42" s="24">
        <v>100</v>
      </c>
      <c r="J42" s="24">
        <v>100</v>
      </c>
      <c r="K42" s="24">
        <v>14.28</v>
      </c>
      <c r="L42" s="275">
        <f t="shared" si="2"/>
        <v>14.279999999999998</v>
      </c>
    </row>
    <row r="43" spans="1:12" s="2" customFormat="1" ht="12.75">
      <c r="A43" s="30"/>
      <c r="B43" s="4"/>
      <c r="C43" s="4"/>
      <c r="D43" s="4"/>
      <c r="E43" s="4" t="s">
        <v>18</v>
      </c>
      <c r="F43" s="4" t="s">
        <v>615</v>
      </c>
      <c r="G43" s="43" t="s">
        <v>172</v>
      </c>
      <c r="H43" s="24">
        <v>300</v>
      </c>
      <c r="I43" s="24">
        <v>300</v>
      </c>
      <c r="J43" s="24">
        <v>300</v>
      </c>
      <c r="K43" s="24">
        <v>216</v>
      </c>
      <c r="L43" s="275">
        <f t="shared" si="2"/>
        <v>72</v>
      </c>
    </row>
    <row r="44" spans="1:12" s="18" customFormat="1" ht="12.75">
      <c r="A44" s="32" t="s">
        <v>609</v>
      </c>
      <c r="B44" s="21" t="s">
        <v>224</v>
      </c>
      <c r="C44" s="21" t="s">
        <v>609</v>
      </c>
      <c r="D44" s="21" t="s">
        <v>609</v>
      </c>
      <c r="E44" s="21" t="s">
        <v>609</v>
      </c>
      <c r="F44" s="21" t="s">
        <v>609</v>
      </c>
      <c r="G44" s="21" t="s">
        <v>563</v>
      </c>
      <c r="H44" s="22">
        <v>274</v>
      </c>
      <c r="I44" s="22">
        <v>274</v>
      </c>
      <c r="J44" s="22">
        <v>274</v>
      </c>
      <c r="K44" s="22">
        <v>0</v>
      </c>
      <c r="L44" s="33">
        <f aca="true" t="shared" si="3" ref="L44:L50">K44/J44*100</f>
        <v>0</v>
      </c>
    </row>
    <row r="45" spans="1:12" s="18" customFormat="1" ht="12.75">
      <c r="A45" s="32" t="s">
        <v>609</v>
      </c>
      <c r="B45" s="21" t="s">
        <v>235</v>
      </c>
      <c r="C45" s="21" t="s">
        <v>609</v>
      </c>
      <c r="D45" s="21" t="s">
        <v>609</v>
      </c>
      <c r="E45" s="21" t="s">
        <v>609</v>
      </c>
      <c r="F45" s="21" t="s">
        <v>609</v>
      </c>
      <c r="G45" s="21" t="s">
        <v>268</v>
      </c>
      <c r="H45" s="22">
        <f>H46+H47+H54+H55</f>
        <v>33834</v>
      </c>
      <c r="I45" s="22">
        <f>I46+I47+I54+I55</f>
        <v>33834</v>
      </c>
      <c r="J45" s="22">
        <f>J46+J47+J54+J55</f>
        <v>24704</v>
      </c>
      <c r="K45" s="22">
        <f>K46+K47+K54+K55</f>
        <v>4930.6</v>
      </c>
      <c r="L45" s="33">
        <f t="shared" si="3"/>
        <v>19.958711139896373</v>
      </c>
    </row>
    <row r="46" spans="1:12" s="68" customFormat="1" ht="12.75">
      <c r="A46" s="64" t="s">
        <v>609</v>
      </c>
      <c r="B46" s="65" t="s">
        <v>609</v>
      </c>
      <c r="C46" s="65" t="s">
        <v>609</v>
      </c>
      <c r="D46" s="181" t="s">
        <v>262</v>
      </c>
      <c r="E46" s="181" t="s">
        <v>290</v>
      </c>
      <c r="F46" s="181" t="s">
        <v>615</v>
      </c>
      <c r="G46" s="181" t="s">
        <v>357</v>
      </c>
      <c r="H46" s="184">
        <v>2</v>
      </c>
      <c r="I46" s="184">
        <v>2</v>
      </c>
      <c r="J46" s="184">
        <v>2</v>
      </c>
      <c r="K46" s="184">
        <v>0</v>
      </c>
      <c r="L46" s="183">
        <f t="shared" si="3"/>
        <v>0</v>
      </c>
    </row>
    <row r="47" spans="1:12" s="18" customFormat="1" ht="12.75">
      <c r="A47" s="34"/>
      <c r="B47" s="3"/>
      <c r="C47" s="3"/>
      <c r="D47" s="3"/>
      <c r="E47" s="3" t="s">
        <v>299</v>
      </c>
      <c r="F47" s="3"/>
      <c r="G47" s="3" t="s">
        <v>300</v>
      </c>
      <c r="H47" s="25">
        <f>SUM(H48:H53)</f>
        <v>640</v>
      </c>
      <c r="I47" s="25">
        <f>SUM(I48:I53)</f>
        <v>640</v>
      </c>
      <c r="J47" s="25">
        <f>SUM(J48:J53)</f>
        <v>4045</v>
      </c>
      <c r="K47" s="25">
        <f>SUM(K48:K53)</f>
        <v>3630.6</v>
      </c>
      <c r="L47" s="33">
        <f t="shared" si="3"/>
        <v>89.75525339925834</v>
      </c>
    </row>
    <row r="48" spans="1:12" s="2" customFormat="1" ht="12.75">
      <c r="A48" s="30" t="s">
        <v>609</v>
      </c>
      <c r="B48" s="4" t="s">
        <v>609</v>
      </c>
      <c r="C48" s="4" t="s">
        <v>609</v>
      </c>
      <c r="D48" s="4" t="s">
        <v>262</v>
      </c>
      <c r="E48" s="4" t="s">
        <v>225</v>
      </c>
      <c r="F48" s="4" t="s">
        <v>615</v>
      </c>
      <c r="G48" s="4" t="s">
        <v>313</v>
      </c>
      <c r="H48" s="24">
        <v>450</v>
      </c>
      <c r="I48" s="24">
        <v>450</v>
      </c>
      <c r="J48" s="24">
        <v>450</v>
      </c>
      <c r="K48" s="24">
        <v>242</v>
      </c>
      <c r="L48" s="183">
        <f t="shared" si="3"/>
        <v>53.77777777777778</v>
      </c>
    </row>
    <row r="49" spans="1:12" s="2" customFormat="1" ht="12.75">
      <c r="A49" s="30" t="s">
        <v>609</v>
      </c>
      <c r="B49" s="4" t="s">
        <v>609</v>
      </c>
      <c r="C49" s="4" t="s">
        <v>609</v>
      </c>
      <c r="D49" s="4" t="s">
        <v>262</v>
      </c>
      <c r="E49" s="4" t="s">
        <v>4</v>
      </c>
      <c r="F49" s="4" t="s">
        <v>500</v>
      </c>
      <c r="G49" s="4" t="s">
        <v>152</v>
      </c>
      <c r="H49" s="24">
        <v>0</v>
      </c>
      <c r="I49" s="24">
        <v>0</v>
      </c>
      <c r="J49" s="24">
        <v>400</v>
      </c>
      <c r="K49" s="24">
        <v>383.71</v>
      </c>
      <c r="L49" s="183">
        <f>K49/J49*100</f>
        <v>95.9275</v>
      </c>
    </row>
    <row r="50" spans="1:12" s="2" customFormat="1" ht="12.75">
      <c r="A50" s="30" t="s">
        <v>609</v>
      </c>
      <c r="B50" s="4" t="s">
        <v>609</v>
      </c>
      <c r="C50" s="4" t="s">
        <v>609</v>
      </c>
      <c r="D50" s="4" t="s">
        <v>262</v>
      </c>
      <c r="E50" s="4" t="s">
        <v>4</v>
      </c>
      <c r="F50" s="4" t="s">
        <v>615</v>
      </c>
      <c r="G50" s="4" t="s">
        <v>207</v>
      </c>
      <c r="H50" s="24">
        <v>50</v>
      </c>
      <c r="I50" s="24">
        <v>50</v>
      </c>
      <c r="J50" s="24">
        <v>50</v>
      </c>
      <c r="K50" s="24">
        <v>0</v>
      </c>
      <c r="L50" s="183">
        <f t="shared" si="3"/>
        <v>0</v>
      </c>
    </row>
    <row r="51" spans="1:12" s="2" customFormat="1" ht="12.75">
      <c r="A51" s="30" t="s">
        <v>609</v>
      </c>
      <c r="B51" s="4" t="s">
        <v>609</v>
      </c>
      <c r="C51" s="4" t="s">
        <v>609</v>
      </c>
      <c r="D51" s="4" t="s">
        <v>262</v>
      </c>
      <c r="E51" s="4" t="s">
        <v>231</v>
      </c>
      <c r="F51" s="4" t="s">
        <v>615</v>
      </c>
      <c r="G51" s="43" t="s">
        <v>156</v>
      </c>
      <c r="H51" s="24">
        <v>0</v>
      </c>
      <c r="I51" s="24">
        <v>0</v>
      </c>
      <c r="J51" s="24">
        <v>3005</v>
      </c>
      <c r="K51" s="24">
        <v>3004.89</v>
      </c>
      <c r="L51" s="183">
        <f>K51/J51*100</f>
        <v>99.99633943427621</v>
      </c>
    </row>
    <row r="52" spans="1:12" s="2" customFormat="1" ht="12.75">
      <c r="A52" s="30"/>
      <c r="B52" s="4"/>
      <c r="C52" s="4"/>
      <c r="D52" s="4" t="s">
        <v>262</v>
      </c>
      <c r="E52" s="4" t="s">
        <v>599</v>
      </c>
      <c r="F52" s="4" t="s">
        <v>615</v>
      </c>
      <c r="G52" s="4" t="s">
        <v>70</v>
      </c>
      <c r="H52" s="24">
        <v>60</v>
      </c>
      <c r="I52" s="24">
        <v>60</v>
      </c>
      <c r="J52" s="24">
        <v>60</v>
      </c>
      <c r="K52" s="24">
        <v>0</v>
      </c>
      <c r="L52" s="276"/>
    </row>
    <row r="53" spans="1:12" s="2" customFormat="1" ht="12.75">
      <c r="A53" s="30" t="s">
        <v>609</v>
      </c>
      <c r="B53" s="4" t="s">
        <v>609</v>
      </c>
      <c r="C53" s="4" t="s">
        <v>609</v>
      </c>
      <c r="D53" s="4" t="s">
        <v>262</v>
      </c>
      <c r="E53" s="4" t="s">
        <v>18</v>
      </c>
      <c r="F53" s="4" t="s">
        <v>615</v>
      </c>
      <c r="G53" s="4" t="s">
        <v>353</v>
      </c>
      <c r="H53" s="24">
        <v>80</v>
      </c>
      <c r="I53" s="24">
        <v>80</v>
      </c>
      <c r="J53" s="24">
        <v>80</v>
      </c>
      <c r="K53" s="24">
        <v>0</v>
      </c>
      <c r="L53" s="276"/>
    </row>
    <row r="54" spans="1:12" s="1" customFormat="1" ht="17.25" customHeight="1">
      <c r="A54" s="34" t="s">
        <v>609</v>
      </c>
      <c r="B54" s="3" t="s">
        <v>609</v>
      </c>
      <c r="C54" s="3" t="s">
        <v>609</v>
      </c>
      <c r="D54" s="3" t="s">
        <v>262</v>
      </c>
      <c r="E54" s="3" t="s">
        <v>585</v>
      </c>
      <c r="F54" s="3" t="s">
        <v>615</v>
      </c>
      <c r="G54" s="86" t="s">
        <v>586</v>
      </c>
      <c r="H54" s="25">
        <v>2192</v>
      </c>
      <c r="I54" s="25">
        <v>2192</v>
      </c>
      <c r="J54" s="25">
        <v>2392</v>
      </c>
      <c r="K54" s="25">
        <v>1300</v>
      </c>
      <c r="L54" s="293">
        <f>K54/J54*100</f>
        <v>54.347826086956516</v>
      </c>
    </row>
    <row r="55" spans="1:12" s="1" customFormat="1" ht="12.75">
      <c r="A55" s="34"/>
      <c r="B55" s="3"/>
      <c r="C55" s="3"/>
      <c r="D55" s="3" t="s">
        <v>262</v>
      </c>
      <c r="E55" s="3" t="s">
        <v>558</v>
      </c>
      <c r="F55" s="3"/>
      <c r="G55" s="86" t="s">
        <v>592</v>
      </c>
      <c r="H55" s="25">
        <f>SUM(H56)</f>
        <v>31000</v>
      </c>
      <c r="I55" s="25">
        <f>SUM(I56)</f>
        <v>31000</v>
      </c>
      <c r="J55" s="25">
        <v>18265</v>
      </c>
      <c r="K55" s="25">
        <f>SUM(K56)</f>
        <v>0</v>
      </c>
      <c r="L55" s="293">
        <f>K55/J55*100</f>
        <v>0</v>
      </c>
    </row>
    <row r="56" spans="1:12" s="1" customFormat="1" ht="13.5" thickBot="1">
      <c r="A56" s="198"/>
      <c r="B56" s="199"/>
      <c r="C56" s="199"/>
      <c r="D56" s="202" t="s">
        <v>262</v>
      </c>
      <c r="E56" s="202" t="s">
        <v>265</v>
      </c>
      <c r="F56" s="202" t="s">
        <v>615</v>
      </c>
      <c r="G56" s="221" t="s">
        <v>592</v>
      </c>
      <c r="H56" s="222">
        <v>31000</v>
      </c>
      <c r="I56" s="222">
        <v>31000</v>
      </c>
      <c r="J56" s="222">
        <v>18265</v>
      </c>
      <c r="K56" s="222">
        <v>0</v>
      </c>
      <c r="L56" s="294"/>
    </row>
    <row r="57" spans="1:12" s="1" customFormat="1" ht="8.25" customHeight="1" thickBot="1">
      <c r="A57" s="171"/>
      <c r="B57" s="171"/>
      <c r="C57" s="171"/>
      <c r="D57" s="171"/>
      <c r="E57" s="171"/>
      <c r="F57" s="171"/>
      <c r="G57" s="203"/>
      <c r="H57" s="172"/>
      <c r="I57" s="172"/>
      <c r="J57" s="172"/>
      <c r="K57" s="172"/>
      <c r="L57" s="173"/>
    </row>
    <row r="58" ht="4.5" customHeight="1" hidden="1" thickBot="1"/>
    <row r="59" spans="1:5" ht="12.75">
      <c r="A59" s="370" t="s">
        <v>467</v>
      </c>
      <c r="B59" s="372" t="s">
        <v>435</v>
      </c>
      <c r="C59" s="372"/>
      <c r="D59" s="374" t="s">
        <v>153</v>
      </c>
      <c r="E59" s="375"/>
    </row>
    <row r="60" spans="1:5" ht="13.5" thickBot="1">
      <c r="A60" s="371"/>
      <c r="B60" s="373" t="s">
        <v>436</v>
      </c>
      <c r="C60" s="373"/>
      <c r="D60" s="376" t="s">
        <v>185</v>
      </c>
      <c r="E60" s="377"/>
    </row>
    <row r="61" spans="1:5" ht="12.75">
      <c r="A61" s="213"/>
      <c r="B61" s="214"/>
      <c r="C61" s="214"/>
      <c r="D61" s="215"/>
      <c r="E61" s="215"/>
    </row>
    <row r="62" spans="1:5" ht="12.75">
      <c r="A62" s="213"/>
      <c r="B62" s="214"/>
      <c r="C62" s="214"/>
      <c r="D62" s="215"/>
      <c r="E62" s="215"/>
    </row>
    <row r="63" spans="1:5" ht="12.75">
      <c r="A63" s="213"/>
      <c r="B63" s="214"/>
      <c r="C63" s="214"/>
      <c r="D63" s="215"/>
      <c r="E63" s="215"/>
    </row>
    <row r="64" spans="1:5" ht="12.75">
      <c r="A64" s="213"/>
      <c r="B64" s="214"/>
      <c r="C64" s="214"/>
      <c r="D64" s="215"/>
      <c r="E64" s="215"/>
    </row>
    <row r="65" spans="1:5" ht="12.75">
      <c r="A65" s="213"/>
      <c r="B65" s="214"/>
      <c r="C65" s="214"/>
      <c r="D65" s="215"/>
      <c r="E65" s="215"/>
    </row>
    <row r="66" spans="1:5" ht="12.75">
      <c r="A66" s="213"/>
      <c r="B66" s="214"/>
      <c r="C66" s="214"/>
      <c r="D66" s="215"/>
      <c r="E66" s="215"/>
    </row>
    <row r="67" spans="1:5" ht="12.75">
      <c r="A67" s="213"/>
      <c r="B67" s="214"/>
      <c r="C67" s="214"/>
      <c r="D67" s="215"/>
      <c r="E67" s="215"/>
    </row>
    <row r="68" spans="1:5" ht="12.75">
      <c r="A68" s="213"/>
      <c r="B68" s="214"/>
      <c r="C68" s="214"/>
      <c r="D68" s="215"/>
      <c r="E68" s="215"/>
    </row>
    <row r="69" spans="1:5" ht="12.75">
      <c r="A69" s="213"/>
      <c r="B69" s="214"/>
      <c r="C69" s="214"/>
      <c r="D69" s="215"/>
      <c r="E69" s="215"/>
    </row>
    <row r="70" spans="1:5" ht="12.75">
      <c r="A70" s="213"/>
      <c r="B70" s="214"/>
      <c r="C70" s="214"/>
      <c r="D70" s="215"/>
      <c r="E70" s="215"/>
    </row>
    <row r="71" spans="1:5" ht="12.75">
      <c r="A71" s="213"/>
      <c r="B71" s="214"/>
      <c r="C71" s="214"/>
      <c r="D71" s="215"/>
      <c r="E71" s="215"/>
    </row>
    <row r="72" spans="1:5" ht="12.75">
      <c r="A72" s="213"/>
      <c r="B72" s="214"/>
      <c r="C72" s="214"/>
      <c r="D72" s="215"/>
      <c r="E72" s="215"/>
    </row>
    <row r="73" spans="1:5" ht="12.75">
      <c r="A73" s="213"/>
      <c r="B73" s="214"/>
      <c r="C73" s="214"/>
      <c r="D73" s="215"/>
      <c r="E73" s="215"/>
    </row>
    <row r="74" spans="1:5" ht="12.75">
      <c r="A74" s="213"/>
      <c r="B74" s="214"/>
      <c r="C74" s="214"/>
      <c r="D74" s="215"/>
      <c r="E74" s="215"/>
    </row>
    <row r="75" spans="1:5" ht="12.75">
      <c r="A75" s="213"/>
      <c r="B75" s="214"/>
      <c r="C75" s="214"/>
      <c r="D75" s="215"/>
      <c r="E75" s="215"/>
    </row>
    <row r="76" spans="1:5" ht="12.75">
      <c r="A76" s="213"/>
      <c r="B76" s="214"/>
      <c r="C76" s="214"/>
      <c r="D76" s="215"/>
      <c r="E76" s="215"/>
    </row>
    <row r="77" spans="1:5" ht="12.75">
      <c r="A77" s="213"/>
      <c r="B77" s="214"/>
      <c r="C77" s="214"/>
      <c r="D77" s="215"/>
      <c r="E77" s="215"/>
    </row>
    <row r="78" spans="1:5" ht="12.75">
      <c r="A78" s="213"/>
      <c r="B78" s="214"/>
      <c r="C78" s="214"/>
      <c r="D78" s="215"/>
      <c r="E78" s="215"/>
    </row>
    <row r="79" spans="1:5" ht="12.75" customHeight="1">
      <c r="A79" s="213"/>
      <c r="B79" s="214"/>
      <c r="C79" s="214"/>
      <c r="D79" s="215"/>
      <c r="E79" s="215"/>
    </row>
    <row r="80" spans="1:5" ht="12.75">
      <c r="A80" s="213"/>
      <c r="B80" s="214"/>
      <c r="C80" s="214"/>
      <c r="D80" s="215"/>
      <c r="E80" s="215"/>
    </row>
    <row r="81" spans="1:5" ht="12.75">
      <c r="A81" s="213"/>
      <c r="B81" s="214"/>
      <c r="C81" s="214"/>
      <c r="D81" s="215"/>
      <c r="E81" s="215"/>
    </row>
    <row r="82" spans="1:5" ht="12.75">
      <c r="A82" s="213"/>
      <c r="B82" s="214"/>
      <c r="C82" s="214"/>
      <c r="D82" s="215"/>
      <c r="E82" s="215"/>
    </row>
    <row r="83" spans="1:5" ht="12.75">
      <c r="A83" s="213"/>
      <c r="B83" s="214"/>
      <c r="C83" s="214"/>
      <c r="D83" s="215"/>
      <c r="E83" s="215"/>
    </row>
    <row r="84" spans="1:5" ht="12.75">
      <c r="A84" s="213"/>
      <c r="B84" s="214"/>
      <c r="C84" s="214"/>
      <c r="D84" s="215"/>
      <c r="E84" s="215"/>
    </row>
    <row r="85" spans="1:5" ht="12.75">
      <c r="A85" s="213"/>
      <c r="B85" s="214"/>
      <c r="C85" s="214"/>
      <c r="D85" s="215"/>
      <c r="E85" s="215"/>
    </row>
    <row r="86" spans="1:5" ht="12.75">
      <c r="A86" s="213"/>
      <c r="B86" s="214"/>
      <c r="C86" s="214"/>
      <c r="D86" s="215"/>
      <c r="E86" s="215"/>
    </row>
    <row r="87" spans="1:5" ht="12.75">
      <c r="A87" s="213"/>
      <c r="B87" s="214"/>
      <c r="C87" s="214"/>
      <c r="D87" s="215"/>
      <c r="E87" s="215"/>
    </row>
    <row r="88" spans="1:5" ht="12.75">
      <c r="A88" s="213"/>
      <c r="B88" s="214"/>
      <c r="C88" s="214"/>
      <c r="D88" s="215"/>
      <c r="E88" s="215"/>
    </row>
    <row r="92" spans="1:5" ht="12.75">
      <c r="A92" s="213"/>
      <c r="B92" s="214"/>
      <c r="C92" s="214"/>
      <c r="D92" s="215"/>
      <c r="E92" s="215"/>
    </row>
    <row r="93" spans="1:5" ht="12.75">
      <c r="A93" s="213"/>
      <c r="B93" s="214"/>
      <c r="C93" s="214"/>
      <c r="D93" s="215"/>
      <c r="E93" s="215"/>
    </row>
    <row r="94" spans="1:5" ht="12.75">
      <c r="A94" s="213"/>
      <c r="B94" s="214"/>
      <c r="C94" s="214"/>
      <c r="D94" s="215"/>
      <c r="E94" s="215"/>
    </row>
    <row r="95" spans="1:5" ht="12.75">
      <c r="A95" s="213"/>
      <c r="B95" s="214"/>
      <c r="C95" s="214"/>
      <c r="D95" s="215"/>
      <c r="E95" s="215"/>
    </row>
  </sheetData>
  <sheetProtection/>
  <mergeCells count="5">
    <mergeCell ref="A59:A60"/>
    <mergeCell ref="B59:C59"/>
    <mergeCell ref="B60:C60"/>
    <mergeCell ref="D59:E59"/>
    <mergeCell ref="D60:E60"/>
  </mergeCells>
  <printOptions/>
  <pageMargins left="0.5511811023622047" right="0.5511811023622047" top="1.062992125984252" bottom="0.7874015748031497" header="0.5118110236220472" footer="0.5118110236220472"/>
  <pageSetup horizontalDpi="600" verticalDpi="600" orientation="landscape" paperSize="9" r:id="rId1"/>
  <headerFooter alignWithMargins="0">
    <oddHeader>&amp;CČerpanie rozpočtu Obce Veľká Lehota k 30.6.2011
VÝDAVKY - Program 7: Kultúra a šport</oddHeader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7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8.125" style="0" customWidth="1"/>
    <col min="2" max="2" width="11.625" style="0" customWidth="1"/>
    <col min="3" max="3" width="5.375" style="0" customWidth="1"/>
    <col min="4" max="4" width="8.875" style="0" customWidth="1"/>
    <col min="5" max="5" width="7.75390625" style="0" customWidth="1"/>
    <col min="6" max="6" width="4.875" style="0" customWidth="1"/>
    <col min="7" max="7" width="45.25390625" style="0" customWidth="1"/>
    <col min="8" max="8" width="9.625" style="0" customWidth="1"/>
    <col min="9" max="9" width="10.125" style="0" customWidth="1"/>
    <col min="10" max="10" width="8.875" style="0" customWidth="1"/>
    <col min="11" max="11" width="9.00390625" style="0" customWidth="1"/>
    <col min="12" max="12" width="7.875" style="0" customWidth="1"/>
  </cols>
  <sheetData>
    <row r="1" spans="1:12" s="1" customFormat="1" ht="39" customHeight="1">
      <c r="A1" s="26" t="s">
        <v>283</v>
      </c>
      <c r="B1" s="27" t="s">
        <v>282</v>
      </c>
      <c r="C1" s="27" t="s">
        <v>284</v>
      </c>
      <c r="D1" s="27" t="s">
        <v>285</v>
      </c>
      <c r="E1" s="27" t="s">
        <v>603</v>
      </c>
      <c r="F1" s="27" t="s">
        <v>604</v>
      </c>
      <c r="G1" s="27" t="s">
        <v>605</v>
      </c>
      <c r="H1" s="28" t="s">
        <v>606</v>
      </c>
      <c r="I1" s="220" t="s">
        <v>497</v>
      </c>
      <c r="J1" s="28" t="s">
        <v>607</v>
      </c>
      <c r="K1" s="28" t="s">
        <v>608</v>
      </c>
      <c r="L1" s="225" t="s">
        <v>286</v>
      </c>
    </row>
    <row r="2" spans="1:12" ht="12" customHeight="1">
      <c r="A2" s="30" t="s">
        <v>610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31"/>
    </row>
    <row r="3" spans="1:12" s="52" customFormat="1" ht="18" customHeight="1">
      <c r="A3" s="49" t="s">
        <v>269</v>
      </c>
      <c r="B3" s="50" t="s">
        <v>609</v>
      </c>
      <c r="C3" s="50" t="s">
        <v>609</v>
      </c>
      <c r="D3" s="50" t="s">
        <v>609</v>
      </c>
      <c r="E3" s="50" t="s">
        <v>609</v>
      </c>
      <c r="F3" s="50" t="s">
        <v>609</v>
      </c>
      <c r="G3" s="50" t="s">
        <v>270</v>
      </c>
      <c r="H3" s="51">
        <f>H4+H8+H18+H28+H32+H35</f>
        <v>11951</v>
      </c>
      <c r="I3" s="51">
        <f>I4+I8+I18+I28+I32+I35</f>
        <v>12251</v>
      </c>
      <c r="J3" s="51">
        <f>J4+J8+J18+J28+J32+J35</f>
        <v>12251</v>
      </c>
      <c r="K3" s="51">
        <f>K4+K8+K18+K28+K32+K35</f>
        <v>2254.5299999999997</v>
      </c>
      <c r="L3" s="63">
        <f>K3/J3*100</f>
        <v>18.40282425924414</v>
      </c>
    </row>
    <row r="4" spans="1:12" s="18" customFormat="1" ht="12.75">
      <c r="A4" s="32" t="s">
        <v>609</v>
      </c>
      <c r="B4" s="21" t="s">
        <v>611</v>
      </c>
      <c r="C4" s="21" t="s">
        <v>609</v>
      </c>
      <c r="D4" s="21" t="s">
        <v>609</v>
      </c>
      <c r="E4" s="21" t="s">
        <v>609</v>
      </c>
      <c r="F4" s="21" t="s">
        <v>609</v>
      </c>
      <c r="G4" s="21" t="s">
        <v>271</v>
      </c>
      <c r="H4" s="22">
        <f>SUM(H5:H7)</f>
        <v>664</v>
      </c>
      <c r="I4" s="22">
        <f>SUM(I5:I7)</f>
        <v>664</v>
      </c>
      <c r="J4" s="22">
        <f>SUM(J5:J7)</f>
        <v>664</v>
      </c>
      <c r="K4" s="22">
        <f>SUM(K5:K7)</f>
        <v>2.72</v>
      </c>
      <c r="L4" s="69">
        <f>K4/J4*100</f>
        <v>0.40963855421686746</v>
      </c>
    </row>
    <row r="5" spans="1:12" s="2" customFormat="1" ht="12.75">
      <c r="A5" s="30" t="s">
        <v>609</v>
      </c>
      <c r="B5" s="4" t="s">
        <v>609</v>
      </c>
      <c r="C5" s="4" t="s">
        <v>609</v>
      </c>
      <c r="D5" s="4" t="s">
        <v>272</v>
      </c>
      <c r="E5" s="4" t="s">
        <v>4</v>
      </c>
      <c r="F5" s="4" t="s">
        <v>615</v>
      </c>
      <c r="G5" s="4" t="s">
        <v>327</v>
      </c>
      <c r="H5" s="24">
        <v>198</v>
      </c>
      <c r="I5" s="24">
        <v>198</v>
      </c>
      <c r="J5" s="24">
        <v>198</v>
      </c>
      <c r="K5" s="24">
        <v>0</v>
      </c>
      <c r="L5" s="35"/>
    </row>
    <row r="6" spans="1:12" s="2" customFormat="1" ht="12.75">
      <c r="A6" s="30"/>
      <c r="B6" s="4"/>
      <c r="C6" s="4"/>
      <c r="D6" s="4" t="s">
        <v>272</v>
      </c>
      <c r="E6" s="4" t="s">
        <v>7</v>
      </c>
      <c r="F6" s="4" t="s">
        <v>615</v>
      </c>
      <c r="G6" s="43" t="s">
        <v>202</v>
      </c>
      <c r="H6" s="24">
        <v>100</v>
      </c>
      <c r="I6" s="24">
        <v>100</v>
      </c>
      <c r="J6" s="24">
        <v>100</v>
      </c>
      <c r="K6" s="24">
        <v>2.72</v>
      </c>
      <c r="L6" s="35"/>
    </row>
    <row r="7" spans="1:12" s="2" customFormat="1" ht="12.75">
      <c r="A7" s="30"/>
      <c r="B7" s="4"/>
      <c r="C7" s="4"/>
      <c r="D7" s="4" t="s">
        <v>272</v>
      </c>
      <c r="E7" s="4" t="s">
        <v>12</v>
      </c>
      <c r="F7" s="4" t="s">
        <v>615</v>
      </c>
      <c r="G7" s="43" t="s">
        <v>486</v>
      </c>
      <c r="H7" s="24">
        <v>366</v>
      </c>
      <c r="I7" s="24">
        <v>366</v>
      </c>
      <c r="J7" s="24">
        <v>366</v>
      </c>
      <c r="K7" s="24">
        <v>0</v>
      </c>
      <c r="L7" s="35"/>
    </row>
    <row r="8" spans="1:12" s="18" customFormat="1" ht="12.75">
      <c r="A8" s="32" t="s">
        <v>609</v>
      </c>
      <c r="B8" s="21" t="s">
        <v>23</v>
      </c>
      <c r="C8" s="21" t="s">
        <v>609</v>
      </c>
      <c r="D8" s="21" t="s">
        <v>609</v>
      </c>
      <c r="E8" s="21" t="s">
        <v>609</v>
      </c>
      <c r="F8" s="21" t="s">
        <v>609</v>
      </c>
      <c r="G8" s="21" t="s">
        <v>273</v>
      </c>
      <c r="H8" s="22">
        <f>H9+H10</f>
        <v>935</v>
      </c>
      <c r="I8" s="22">
        <f>I9+I10</f>
        <v>935</v>
      </c>
      <c r="J8" s="22">
        <f>J9+J10</f>
        <v>935</v>
      </c>
      <c r="K8" s="22">
        <f>K9+K10</f>
        <v>129.09</v>
      </c>
      <c r="L8" s="33">
        <f>K8/J8*100</f>
        <v>13.806417112299465</v>
      </c>
    </row>
    <row r="9" spans="1:12" s="18" customFormat="1" ht="12.75">
      <c r="A9" s="53"/>
      <c r="B9" s="54"/>
      <c r="C9" s="54"/>
      <c r="D9" s="193" t="s">
        <v>272</v>
      </c>
      <c r="E9" s="193" t="s">
        <v>0</v>
      </c>
      <c r="F9" s="193" t="s">
        <v>615</v>
      </c>
      <c r="G9" s="193" t="s">
        <v>174</v>
      </c>
      <c r="H9" s="195">
        <v>5</v>
      </c>
      <c r="I9" s="227">
        <v>5</v>
      </c>
      <c r="J9" s="227">
        <v>5</v>
      </c>
      <c r="K9" s="195">
        <v>0.38</v>
      </c>
      <c r="L9" s="183">
        <f aca="true" t="shared" si="0" ref="L9:L17">K9/J9*100</f>
        <v>7.6</v>
      </c>
    </row>
    <row r="10" spans="1:12" s="18" customFormat="1" ht="12.75">
      <c r="A10" s="53"/>
      <c r="B10" s="54"/>
      <c r="C10" s="54"/>
      <c r="D10" s="54"/>
      <c r="E10" s="54" t="s">
        <v>299</v>
      </c>
      <c r="F10" s="54" t="s">
        <v>615</v>
      </c>
      <c r="G10" s="54" t="s">
        <v>300</v>
      </c>
      <c r="H10" s="55">
        <f>SUM(H11:H17)</f>
        <v>930</v>
      </c>
      <c r="I10" s="55">
        <f>SUM(I11:I17)</f>
        <v>930</v>
      </c>
      <c r="J10" s="55">
        <f>SUM(J11:J17)</f>
        <v>930</v>
      </c>
      <c r="K10" s="55">
        <f>SUM(K11:K17)</f>
        <v>128.71</v>
      </c>
      <c r="L10" s="226">
        <f t="shared" si="0"/>
        <v>13.839784946236561</v>
      </c>
    </row>
    <row r="11" spans="1:12" s="2" customFormat="1" ht="12.75">
      <c r="A11" s="30" t="s">
        <v>609</v>
      </c>
      <c r="B11" s="4" t="s">
        <v>609</v>
      </c>
      <c r="C11" s="4" t="s">
        <v>609</v>
      </c>
      <c r="D11" s="4" t="s">
        <v>272</v>
      </c>
      <c r="E11" s="4" t="s">
        <v>225</v>
      </c>
      <c r="F11" s="4" t="s">
        <v>615</v>
      </c>
      <c r="G11" s="4" t="s">
        <v>446</v>
      </c>
      <c r="H11" s="24">
        <v>70</v>
      </c>
      <c r="I11" s="24">
        <v>70</v>
      </c>
      <c r="J11" s="24">
        <v>70</v>
      </c>
      <c r="K11" s="24">
        <v>54</v>
      </c>
      <c r="L11" s="183">
        <f t="shared" si="0"/>
        <v>77.14285714285715</v>
      </c>
    </row>
    <row r="12" spans="1:12" s="2" customFormat="1" ht="12.75">
      <c r="A12" s="30"/>
      <c r="B12" s="4"/>
      <c r="C12" s="4"/>
      <c r="D12" s="4" t="s">
        <v>272</v>
      </c>
      <c r="E12" s="4" t="s">
        <v>226</v>
      </c>
      <c r="F12" s="4" t="s">
        <v>615</v>
      </c>
      <c r="G12" s="4" t="s">
        <v>518</v>
      </c>
      <c r="H12" s="24">
        <v>30</v>
      </c>
      <c r="I12" s="24">
        <v>30</v>
      </c>
      <c r="J12" s="24">
        <v>30</v>
      </c>
      <c r="K12" s="24">
        <v>19.71</v>
      </c>
      <c r="L12" s="183">
        <f t="shared" si="0"/>
        <v>65.7</v>
      </c>
    </row>
    <row r="13" spans="1:12" s="2" customFormat="1" ht="12.75">
      <c r="A13" s="30" t="s">
        <v>609</v>
      </c>
      <c r="B13" s="4" t="s">
        <v>609</v>
      </c>
      <c r="C13" s="4" t="s">
        <v>609</v>
      </c>
      <c r="D13" s="4" t="s">
        <v>272</v>
      </c>
      <c r="E13" s="4" t="s">
        <v>4</v>
      </c>
      <c r="F13" s="4" t="s">
        <v>615</v>
      </c>
      <c r="G13" s="43" t="s">
        <v>327</v>
      </c>
      <c r="H13" s="24">
        <v>100</v>
      </c>
      <c r="I13" s="24">
        <v>100</v>
      </c>
      <c r="J13" s="24">
        <v>100</v>
      </c>
      <c r="K13" s="24">
        <v>0</v>
      </c>
      <c r="L13" s="183">
        <f t="shared" si="0"/>
        <v>0</v>
      </c>
    </row>
    <row r="14" spans="1:12" s="2" customFormat="1" ht="12.75">
      <c r="A14" s="30"/>
      <c r="B14" s="4"/>
      <c r="C14" s="4"/>
      <c r="D14" s="4" t="s">
        <v>272</v>
      </c>
      <c r="E14" s="4" t="s">
        <v>274</v>
      </c>
      <c r="F14" s="4" t="s">
        <v>615</v>
      </c>
      <c r="G14" s="4" t="s">
        <v>175</v>
      </c>
      <c r="H14" s="24">
        <v>30</v>
      </c>
      <c r="I14" s="24">
        <v>30</v>
      </c>
      <c r="J14" s="24">
        <v>30</v>
      </c>
      <c r="K14" s="24">
        <v>0</v>
      </c>
      <c r="L14" s="183">
        <f t="shared" si="0"/>
        <v>0</v>
      </c>
    </row>
    <row r="15" spans="1:12" s="2" customFormat="1" ht="12.75">
      <c r="A15" s="30"/>
      <c r="B15" s="4"/>
      <c r="C15" s="4"/>
      <c r="D15" s="4" t="s">
        <v>272</v>
      </c>
      <c r="E15" s="4" t="s">
        <v>231</v>
      </c>
      <c r="F15" s="4" t="s">
        <v>615</v>
      </c>
      <c r="G15" s="4" t="s">
        <v>579</v>
      </c>
      <c r="H15" s="24">
        <v>200</v>
      </c>
      <c r="I15" s="24">
        <v>200</v>
      </c>
      <c r="J15" s="24">
        <v>200</v>
      </c>
      <c r="K15" s="24">
        <v>0</v>
      </c>
      <c r="L15" s="183">
        <f t="shared" si="0"/>
        <v>0</v>
      </c>
    </row>
    <row r="16" spans="1:12" s="2" customFormat="1" ht="12.75">
      <c r="A16" s="30"/>
      <c r="B16" s="4"/>
      <c r="C16" s="4"/>
      <c r="D16" s="4" t="s">
        <v>272</v>
      </c>
      <c r="E16" s="4" t="s">
        <v>12</v>
      </c>
      <c r="F16" s="4" t="s">
        <v>615</v>
      </c>
      <c r="G16" s="4" t="s">
        <v>341</v>
      </c>
      <c r="H16" s="24">
        <v>100</v>
      </c>
      <c r="I16" s="24">
        <v>100</v>
      </c>
      <c r="J16" s="24">
        <v>100</v>
      </c>
      <c r="K16" s="24">
        <v>7</v>
      </c>
      <c r="L16" s="183">
        <f t="shared" si="0"/>
        <v>7.000000000000001</v>
      </c>
    </row>
    <row r="17" spans="1:12" s="2" customFormat="1" ht="12.75">
      <c r="A17" s="30" t="s">
        <v>609</v>
      </c>
      <c r="B17" s="4" t="s">
        <v>609</v>
      </c>
      <c r="C17" s="4" t="s">
        <v>609</v>
      </c>
      <c r="D17" s="4" t="s">
        <v>272</v>
      </c>
      <c r="E17" s="4" t="s">
        <v>18</v>
      </c>
      <c r="F17" s="4" t="s">
        <v>615</v>
      </c>
      <c r="G17" s="4" t="s">
        <v>506</v>
      </c>
      <c r="H17" s="24">
        <v>400</v>
      </c>
      <c r="I17" s="24">
        <v>400</v>
      </c>
      <c r="J17" s="24">
        <v>400</v>
      </c>
      <c r="K17" s="24">
        <v>48</v>
      </c>
      <c r="L17" s="183">
        <f t="shared" si="0"/>
        <v>12</v>
      </c>
    </row>
    <row r="18" spans="1:12" s="18" customFormat="1" ht="12" customHeight="1">
      <c r="A18" s="32" t="s">
        <v>609</v>
      </c>
      <c r="B18" s="21" t="s">
        <v>224</v>
      </c>
      <c r="C18" s="21" t="s">
        <v>609</v>
      </c>
      <c r="D18" s="21" t="s">
        <v>609</v>
      </c>
      <c r="E18" s="21" t="s">
        <v>609</v>
      </c>
      <c r="F18" s="21" t="s">
        <v>609</v>
      </c>
      <c r="G18" s="21" t="s">
        <v>275</v>
      </c>
      <c r="H18" s="22">
        <f>H19+H20</f>
        <v>3152</v>
      </c>
      <c r="I18" s="22">
        <f>I19+I20</f>
        <v>3152</v>
      </c>
      <c r="J18" s="22">
        <f>J19+J20</f>
        <v>3152</v>
      </c>
      <c r="K18" s="22">
        <f>K19+K20</f>
        <v>922.24</v>
      </c>
      <c r="L18" s="33">
        <f>K18/J18*100</f>
        <v>29.258883248730967</v>
      </c>
    </row>
    <row r="19" spans="1:12" s="68" customFormat="1" ht="12.75">
      <c r="A19" s="64" t="s">
        <v>609</v>
      </c>
      <c r="B19" s="65" t="s">
        <v>609</v>
      </c>
      <c r="C19" s="65" t="s">
        <v>609</v>
      </c>
      <c r="D19" s="181" t="s">
        <v>276</v>
      </c>
      <c r="E19" s="181" t="s">
        <v>290</v>
      </c>
      <c r="F19" s="181" t="s">
        <v>615</v>
      </c>
      <c r="G19" s="181" t="s">
        <v>357</v>
      </c>
      <c r="H19" s="184">
        <v>10</v>
      </c>
      <c r="I19" s="184">
        <v>10</v>
      </c>
      <c r="J19" s="184">
        <v>10</v>
      </c>
      <c r="K19" s="184">
        <v>0</v>
      </c>
      <c r="L19" s="185">
        <f>K19/J19*100</f>
        <v>0</v>
      </c>
    </row>
    <row r="20" spans="1:12" s="68" customFormat="1" ht="12.75">
      <c r="A20" s="64"/>
      <c r="B20" s="65"/>
      <c r="C20" s="65"/>
      <c r="D20" s="65"/>
      <c r="E20" s="65" t="s">
        <v>299</v>
      </c>
      <c r="F20" s="65"/>
      <c r="G20" s="65" t="s">
        <v>300</v>
      </c>
      <c r="H20" s="66">
        <f>SUM(H21:H27)</f>
        <v>3142</v>
      </c>
      <c r="I20" s="66">
        <f>SUM(I21:I27)</f>
        <v>3142</v>
      </c>
      <c r="J20" s="66">
        <f>SUM(J21:J27)</f>
        <v>3142</v>
      </c>
      <c r="K20" s="66">
        <f>SUM(K21:K27)</f>
        <v>922.24</v>
      </c>
      <c r="L20" s="73">
        <f>K20/J20*100</f>
        <v>29.3520050922979</v>
      </c>
    </row>
    <row r="21" spans="1:12" s="2" customFormat="1" ht="12.75">
      <c r="A21" s="30" t="s">
        <v>609</v>
      </c>
      <c r="B21" s="4" t="s">
        <v>609</v>
      </c>
      <c r="C21" s="4" t="s">
        <v>609</v>
      </c>
      <c r="D21" s="4" t="s">
        <v>276</v>
      </c>
      <c r="E21" s="4" t="s">
        <v>225</v>
      </c>
      <c r="F21" s="4" t="s">
        <v>615</v>
      </c>
      <c r="G21" s="4" t="s">
        <v>447</v>
      </c>
      <c r="H21" s="24">
        <v>500</v>
      </c>
      <c r="I21" s="24">
        <v>500</v>
      </c>
      <c r="J21" s="24">
        <v>500</v>
      </c>
      <c r="K21" s="24">
        <v>226.24</v>
      </c>
      <c r="L21" s="185">
        <f aca="true" t="shared" si="1" ref="L21:L26">K21/J21*100</f>
        <v>45.248</v>
      </c>
    </row>
    <row r="22" spans="1:12" s="2" customFormat="1" ht="12.75">
      <c r="A22" s="30" t="s">
        <v>609</v>
      </c>
      <c r="B22" s="4" t="s">
        <v>609</v>
      </c>
      <c r="C22" s="4" t="s">
        <v>609</v>
      </c>
      <c r="D22" s="4" t="s">
        <v>276</v>
      </c>
      <c r="E22" s="4" t="s">
        <v>225</v>
      </c>
      <c r="F22" s="4" t="s">
        <v>615</v>
      </c>
      <c r="G22" s="4" t="s">
        <v>176</v>
      </c>
      <c r="H22" s="24">
        <v>200</v>
      </c>
      <c r="I22" s="24">
        <v>200</v>
      </c>
      <c r="J22" s="24">
        <v>200</v>
      </c>
      <c r="K22" s="24">
        <v>0</v>
      </c>
      <c r="L22" s="185">
        <f t="shared" si="1"/>
        <v>0</v>
      </c>
    </row>
    <row r="23" spans="1:12" s="2" customFormat="1" ht="12.75">
      <c r="A23" s="30" t="s">
        <v>609</v>
      </c>
      <c r="B23" s="4" t="s">
        <v>609</v>
      </c>
      <c r="C23" s="4" t="s">
        <v>609</v>
      </c>
      <c r="D23" s="4" t="s">
        <v>276</v>
      </c>
      <c r="E23" s="4" t="s">
        <v>4</v>
      </c>
      <c r="F23" s="4" t="s">
        <v>615</v>
      </c>
      <c r="G23" s="4" t="s">
        <v>301</v>
      </c>
      <c r="H23" s="24">
        <v>100</v>
      </c>
      <c r="I23" s="24">
        <v>100</v>
      </c>
      <c r="J23" s="24">
        <v>100</v>
      </c>
      <c r="K23" s="24">
        <v>0</v>
      </c>
      <c r="L23" s="185">
        <f t="shared" si="1"/>
        <v>0</v>
      </c>
    </row>
    <row r="24" spans="1:12" s="2" customFormat="1" ht="12.75">
      <c r="A24" s="30" t="s">
        <v>609</v>
      </c>
      <c r="B24" s="4" t="s">
        <v>609</v>
      </c>
      <c r="C24" s="4" t="s">
        <v>609</v>
      </c>
      <c r="D24" s="4" t="s">
        <v>276</v>
      </c>
      <c r="E24" s="4" t="s">
        <v>231</v>
      </c>
      <c r="F24" s="4" t="s">
        <v>615</v>
      </c>
      <c r="G24" s="43" t="s">
        <v>579</v>
      </c>
      <c r="H24" s="24">
        <v>500</v>
      </c>
      <c r="I24" s="24">
        <v>500</v>
      </c>
      <c r="J24" s="24">
        <v>500</v>
      </c>
      <c r="K24" s="5">
        <v>0</v>
      </c>
      <c r="L24" s="185">
        <f t="shared" si="1"/>
        <v>0</v>
      </c>
    </row>
    <row r="25" spans="1:12" s="2" customFormat="1" ht="12.75">
      <c r="A25" s="30" t="s">
        <v>609</v>
      </c>
      <c r="B25" s="4" t="s">
        <v>609</v>
      </c>
      <c r="C25" s="4" t="s">
        <v>609</v>
      </c>
      <c r="D25" s="4" t="s">
        <v>276</v>
      </c>
      <c r="E25" s="4" t="s">
        <v>12</v>
      </c>
      <c r="F25" s="4" t="s">
        <v>615</v>
      </c>
      <c r="G25" s="43" t="s">
        <v>486</v>
      </c>
      <c r="H25" s="24">
        <v>100</v>
      </c>
      <c r="I25" s="24">
        <v>100</v>
      </c>
      <c r="J25" s="24">
        <v>100</v>
      </c>
      <c r="K25" s="24">
        <v>0</v>
      </c>
      <c r="L25" s="185">
        <f t="shared" si="1"/>
        <v>0</v>
      </c>
    </row>
    <row r="26" spans="1:12" s="2" customFormat="1" ht="12.75">
      <c r="A26" s="30"/>
      <c r="B26" s="4" t="s">
        <v>609</v>
      </c>
      <c r="C26" s="4" t="s">
        <v>609</v>
      </c>
      <c r="D26" s="4" t="s">
        <v>276</v>
      </c>
      <c r="E26" s="4" t="s">
        <v>18</v>
      </c>
      <c r="F26" s="4" t="s">
        <v>615</v>
      </c>
      <c r="G26" s="43" t="s">
        <v>345</v>
      </c>
      <c r="H26" s="24">
        <v>350</v>
      </c>
      <c r="I26" s="24">
        <v>350</v>
      </c>
      <c r="J26" s="24">
        <v>350</v>
      </c>
      <c r="K26" s="24">
        <v>0</v>
      </c>
      <c r="L26" s="185">
        <f t="shared" si="1"/>
        <v>0</v>
      </c>
    </row>
    <row r="27" spans="1:12" s="2" customFormat="1" ht="16.5" customHeight="1">
      <c r="A27" s="30"/>
      <c r="B27" s="4" t="s">
        <v>609</v>
      </c>
      <c r="C27" s="4" t="s">
        <v>609</v>
      </c>
      <c r="D27" s="4" t="s">
        <v>276</v>
      </c>
      <c r="E27" s="4" t="s">
        <v>577</v>
      </c>
      <c r="F27" s="4" t="s">
        <v>615</v>
      </c>
      <c r="G27" s="43" t="s">
        <v>177</v>
      </c>
      <c r="H27" s="24">
        <v>1392</v>
      </c>
      <c r="I27" s="24">
        <v>1392</v>
      </c>
      <c r="J27" s="24">
        <v>1392</v>
      </c>
      <c r="K27" s="24">
        <v>696</v>
      </c>
      <c r="L27" s="185">
        <f>K27/J27*100</f>
        <v>50</v>
      </c>
    </row>
    <row r="28" spans="1:12" s="18" customFormat="1" ht="12.75">
      <c r="A28" s="32" t="s">
        <v>609</v>
      </c>
      <c r="B28" s="21" t="s">
        <v>235</v>
      </c>
      <c r="C28" s="21" t="s">
        <v>609</v>
      </c>
      <c r="D28" s="21" t="s">
        <v>609</v>
      </c>
      <c r="E28" s="21" t="s">
        <v>609</v>
      </c>
      <c r="F28" s="21" t="s">
        <v>609</v>
      </c>
      <c r="G28" s="21" t="s">
        <v>277</v>
      </c>
      <c r="H28" s="22">
        <f>SUM(H29:H31)</f>
        <v>4000</v>
      </c>
      <c r="I28" s="22">
        <f>SUM(I29:I31)</f>
        <v>4000</v>
      </c>
      <c r="J28" s="22">
        <f>SUM(J29:J31)</f>
        <v>4000</v>
      </c>
      <c r="K28" s="22">
        <f>SUM(K29:K31)</f>
        <v>14</v>
      </c>
      <c r="L28" s="262">
        <f>K28/J28*100</f>
        <v>0.35000000000000003</v>
      </c>
    </row>
    <row r="29" spans="1:12" s="2" customFormat="1" ht="12.75">
      <c r="A29" s="30" t="s">
        <v>609</v>
      </c>
      <c r="B29" s="4" t="s">
        <v>609</v>
      </c>
      <c r="C29" s="4" t="s">
        <v>609</v>
      </c>
      <c r="D29" s="4" t="s">
        <v>278</v>
      </c>
      <c r="E29" s="4" t="s">
        <v>0</v>
      </c>
      <c r="F29" s="4" t="s">
        <v>615</v>
      </c>
      <c r="G29" s="4" t="s">
        <v>320</v>
      </c>
      <c r="H29" s="24">
        <v>5</v>
      </c>
      <c r="I29" s="24">
        <v>5</v>
      </c>
      <c r="J29" s="24">
        <v>5</v>
      </c>
      <c r="K29" s="24">
        <v>0</v>
      </c>
      <c r="L29" s="35"/>
    </row>
    <row r="30" spans="1:12" s="2" customFormat="1" ht="12.75">
      <c r="A30" s="30" t="s">
        <v>609</v>
      </c>
      <c r="B30" s="4" t="s">
        <v>609</v>
      </c>
      <c r="C30" s="4" t="s">
        <v>609</v>
      </c>
      <c r="D30" s="4" t="s">
        <v>278</v>
      </c>
      <c r="E30" s="4" t="s">
        <v>18</v>
      </c>
      <c r="F30" s="4" t="s">
        <v>615</v>
      </c>
      <c r="G30" s="4" t="s">
        <v>353</v>
      </c>
      <c r="H30" s="24">
        <v>3000</v>
      </c>
      <c r="I30" s="24">
        <v>3000</v>
      </c>
      <c r="J30" s="24">
        <v>3000</v>
      </c>
      <c r="K30" s="24">
        <v>0</v>
      </c>
      <c r="L30" s="35"/>
    </row>
    <row r="31" spans="1:12" s="2" customFormat="1" ht="25.5">
      <c r="A31" s="30" t="s">
        <v>609</v>
      </c>
      <c r="B31" s="4" t="s">
        <v>609</v>
      </c>
      <c r="C31" s="4" t="s">
        <v>609</v>
      </c>
      <c r="D31" s="4" t="s">
        <v>278</v>
      </c>
      <c r="E31" s="4" t="s">
        <v>577</v>
      </c>
      <c r="F31" s="4" t="s">
        <v>615</v>
      </c>
      <c r="G31" s="43" t="s">
        <v>178</v>
      </c>
      <c r="H31" s="24">
        <v>995</v>
      </c>
      <c r="I31" s="24">
        <v>995</v>
      </c>
      <c r="J31" s="24">
        <v>995</v>
      </c>
      <c r="K31" s="24">
        <v>14</v>
      </c>
      <c r="L31" s="35"/>
    </row>
    <row r="32" spans="1:12" s="18" customFormat="1" ht="12.75">
      <c r="A32" s="32" t="s">
        <v>609</v>
      </c>
      <c r="B32" s="21" t="s">
        <v>247</v>
      </c>
      <c r="C32" s="21" t="s">
        <v>609</v>
      </c>
      <c r="D32" s="21" t="s">
        <v>609</v>
      </c>
      <c r="E32" s="21" t="s">
        <v>609</v>
      </c>
      <c r="F32" s="21" t="s">
        <v>609</v>
      </c>
      <c r="G32" s="21" t="s">
        <v>279</v>
      </c>
      <c r="H32" s="22">
        <v>2500</v>
      </c>
      <c r="I32" s="22">
        <v>2500</v>
      </c>
      <c r="J32" s="22">
        <v>2500</v>
      </c>
      <c r="K32" s="22">
        <f>K33</f>
        <v>1186.48</v>
      </c>
      <c r="L32" s="33">
        <f>K32/J32*100</f>
        <v>47.4592</v>
      </c>
    </row>
    <row r="33" spans="1:12" s="2" customFormat="1" ht="26.25" thickBot="1">
      <c r="A33" s="30" t="s">
        <v>609</v>
      </c>
      <c r="B33" s="4" t="s">
        <v>609</v>
      </c>
      <c r="C33" s="4" t="s">
        <v>609</v>
      </c>
      <c r="D33" s="4" t="s">
        <v>278</v>
      </c>
      <c r="E33" s="4" t="s">
        <v>280</v>
      </c>
      <c r="F33" s="4" t="s">
        <v>22</v>
      </c>
      <c r="G33" s="43" t="s">
        <v>448</v>
      </c>
      <c r="H33" s="24">
        <v>2500</v>
      </c>
      <c r="I33" s="24">
        <v>2500</v>
      </c>
      <c r="J33" s="24">
        <v>2500</v>
      </c>
      <c r="K33" s="24">
        <v>1186.48</v>
      </c>
      <c r="L33" s="35"/>
    </row>
    <row r="34" spans="1:12" s="1" customFormat="1" ht="39" customHeight="1">
      <c r="A34" s="26" t="s">
        <v>283</v>
      </c>
      <c r="B34" s="27" t="s">
        <v>282</v>
      </c>
      <c r="C34" s="27" t="s">
        <v>284</v>
      </c>
      <c r="D34" s="27" t="s">
        <v>285</v>
      </c>
      <c r="E34" s="27" t="s">
        <v>603</v>
      </c>
      <c r="F34" s="27" t="s">
        <v>604</v>
      </c>
      <c r="G34" s="27" t="s">
        <v>605</v>
      </c>
      <c r="H34" s="28" t="s">
        <v>606</v>
      </c>
      <c r="I34" s="220" t="s">
        <v>497</v>
      </c>
      <c r="J34" s="28" t="s">
        <v>607</v>
      </c>
      <c r="K34" s="28" t="s">
        <v>608</v>
      </c>
      <c r="L34" s="225" t="s">
        <v>286</v>
      </c>
    </row>
    <row r="35" spans="1:12" s="18" customFormat="1" ht="13.5" customHeight="1">
      <c r="A35" s="32" t="s">
        <v>609</v>
      </c>
      <c r="B35" s="21" t="s">
        <v>257</v>
      </c>
      <c r="C35" s="21" t="s">
        <v>609</v>
      </c>
      <c r="D35" s="21" t="s">
        <v>609</v>
      </c>
      <c r="E35" s="21" t="s">
        <v>609</v>
      </c>
      <c r="F35" s="21" t="s">
        <v>609</v>
      </c>
      <c r="G35" s="62" t="s">
        <v>507</v>
      </c>
      <c r="H35" s="22">
        <f>SUM(H36:H37)</f>
        <v>700</v>
      </c>
      <c r="I35" s="22">
        <f>SUM(I36:I37)</f>
        <v>1000</v>
      </c>
      <c r="J35" s="22">
        <f>SUM(J36:J37)</f>
        <v>1000</v>
      </c>
      <c r="K35" s="22">
        <f>SUM(K36:K37)</f>
        <v>0</v>
      </c>
      <c r="L35" s="33">
        <f>K35/J35*100</f>
        <v>0</v>
      </c>
    </row>
    <row r="36" spans="1:12" s="2" customFormat="1" ht="12.75">
      <c r="A36" s="30" t="s">
        <v>609</v>
      </c>
      <c r="B36" s="4" t="s">
        <v>609</v>
      </c>
      <c r="C36" s="4" t="s">
        <v>609</v>
      </c>
      <c r="D36" s="4" t="s">
        <v>272</v>
      </c>
      <c r="E36" s="4" t="s">
        <v>585</v>
      </c>
      <c r="F36" s="4" t="s">
        <v>615</v>
      </c>
      <c r="G36" s="43" t="s">
        <v>179</v>
      </c>
      <c r="H36" s="24">
        <v>0</v>
      </c>
      <c r="I36" s="24">
        <v>300</v>
      </c>
      <c r="J36" s="24">
        <v>300</v>
      </c>
      <c r="K36" s="24">
        <v>0</v>
      </c>
      <c r="L36" s="35"/>
    </row>
    <row r="37" spans="1:12" s="2" customFormat="1" ht="13.5" thickBot="1">
      <c r="A37" s="40" t="s">
        <v>609</v>
      </c>
      <c r="B37" s="41" t="s">
        <v>609</v>
      </c>
      <c r="C37" s="41" t="s">
        <v>609</v>
      </c>
      <c r="D37" s="41" t="s">
        <v>272</v>
      </c>
      <c r="E37" s="41" t="s">
        <v>281</v>
      </c>
      <c r="F37" s="41" t="s">
        <v>615</v>
      </c>
      <c r="G37" s="244" t="s">
        <v>180</v>
      </c>
      <c r="H37" s="42">
        <v>700</v>
      </c>
      <c r="I37" s="42">
        <v>700</v>
      </c>
      <c r="J37" s="42">
        <v>700</v>
      </c>
      <c r="K37" s="42">
        <v>0</v>
      </c>
      <c r="L37" s="266"/>
    </row>
    <row r="39" ht="13.5" thickBot="1"/>
    <row r="40" spans="1:5" ht="12.75">
      <c r="A40" s="382" t="s">
        <v>434</v>
      </c>
      <c r="B40" s="378" t="s">
        <v>435</v>
      </c>
      <c r="C40" s="378"/>
      <c r="D40" s="378" t="s">
        <v>157</v>
      </c>
      <c r="E40" s="379"/>
    </row>
    <row r="41" spans="1:5" ht="13.5" thickBot="1">
      <c r="A41" s="383"/>
      <c r="B41" s="380" t="s">
        <v>584</v>
      </c>
      <c r="C41" s="380"/>
      <c r="D41" s="380" t="s">
        <v>185</v>
      </c>
      <c r="E41" s="381"/>
    </row>
    <row r="42" spans="1:4" ht="12.75">
      <c r="A42" s="295"/>
      <c r="B42" s="296"/>
      <c r="C42" s="296"/>
      <c r="D42" s="297"/>
    </row>
    <row r="43" spans="1:4" ht="12.75">
      <c r="A43" s="295"/>
      <c r="B43" s="296"/>
      <c r="C43" s="296"/>
      <c r="D43" s="297"/>
    </row>
    <row r="44" spans="1:4" ht="12.75">
      <c r="A44" s="295"/>
      <c r="B44" s="296"/>
      <c r="C44" s="296"/>
      <c r="D44" s="297"/>
    </row>
    <row r="45" spans="1:4" ht="12.75">
      <c r="A45" s="295"/>
      <c r="B45" s="296"/>
      <c r="C45" s="296"/>
      <c r="D45" s="297"/>
    </row>
    <row r="46" spans="1:4" ht="12.75">
      <c r="A46" s="295"/>
      <c r="B46" s="296"/>
      <c r="C46" s="296"/>
      <c r="D46" s="297"/>
    </row>
    <row r="47" spans="1:4" ht="12.75">
      <c r="A47" s="295"/>
      <c r="B47" s="296"/>
      <c r="C47" s="296"/>
      <c r="D47" s="297"/>
    </row>
    <row r="48" spans="1:4" ht="12.75">
      <c r="A48" s="295"/>
      <c r="B48" s="296"/>
      <c r="C48" s="296"/>
      <c r="D48" s="297"/>
    </row>
    <row r="49" spans="1:4" ht="12.75">
      <c r="A49" s="295"/>
      <c r="B49" s="296"/>
      <c r="C49" s="296"/>
      <c r="D49" s="297"/>
    </row>
    <row r="50" spans="1:4" ht="12.75">
      <c r="A50" s="295"/>
      <c r="B50" s="296"/>
      <c r="C50" s="296"/>
      <c r="D50" s="297"/>
    </row>
    <row r="51" spans="1:4" ht="12.75">
      <c r="A51" s="295"/>
      <c r="B51" s="296"/>
      <c r="C51" s="296"/>
      <c r="D51" s="297"/>
    </row>
    <row r="52" spans="1:4" ht="12.75">
      <c r="A52" s="295"/>
      <c r="B52" s="296"/>
      <c r="C52" s="296"/>
      <c r="D52" s="297"/>
    </row>
    <row r="53" spans="1:4" ht="12.75">
      <c r="A53" s="295"/>
      <c r="B53" s="296"/>
      <c r="C53" s="296"/>
      <c r="D53" s="297"/>
    </row>
    <row r="54" spans="1:4" ht="12.75">
      <c r="A54" s="295"/>
      <c r="B54" s="296"/>
      <c r="C54" s="296"/>
      <c r="D54" s="297"/>
    </row>
    <row r="55" spans="1:4" ht="12.75">
      <c r="A55" s="295"/>
      <c r="B55" s="296"/>
      <c r="C55" s="296"/>
      <c r="D55" s="297"/>
    </row>
    <row r="56" spans="1:4" ht="12.75">
      <c r="A56" s="295"/>
      <c r="B56" s="296"/>
      <c r="C56" s="296"/>
      <c r="D56" s="297"/>
    </row>
    <row r="57" spans="1:4" ht="12.75">
      <c r="A57" s="295"/>
      <c r="B57" s="296"/>
      <c r="C57" s="296"/>
      <c r="D57" s="297"/>
    </row>
    <row r="58" spans="1:4" ht="12.75">
      <c r="A58" s="295"/>
      <c r="B58" s="296"/>
      <c r="C58" s="296"/>
      <c r="D58" s="297"/>
    </row>
    <row r="59" spans="1:4" ht="12.75">
      <c r="A59" s="295"/>
      <c r="B59" s="296"/>
      <c r="C59" s="296"/>
      <c r="D59" s="297"/>
    </row>
    <row r="60" spans="1:4" ht="12.75">
      <c r="A60" s="295"/>
      <c r="B60" s="296"/>
      <c r="C60" s="296"/>
      <c r="D60" s="297"/>
    </row>
    <row r="61" spans="1:4" ht="12.75">
      <c r="A61" s="295"/>
      <c r="B61" s="296"/>
      <c r="C61" s="296"/>
      <c r="D61" s="297"/>
    </row>
    <row r="62" spans="1:4" ht="12.75">
      <c r="A62" s="295"/>
      <c r="B62" s="296"/>
      <c r="C62" s="296"/>
      <c r="D62" s="297"/>
    </row>
    <row r="63" spans="1:4" ht="12.75">
      <c r="A63" s="295"/>
      <c r="B63" s="296"/>
      <c r="C63" s="296"/>
      <c r="D63" s="297"/>
    </row>
    <row r="64" spans="1:4" ht="12.75">
      <c r="A64" s="295"/>
      <c r="B64" s="296"/>
      <c r="C64" s="296"/>
      <c r="D64" s="297"/>
    </row>
    <row r="65" spans="1:4" ht="12.75">
      <c r="A65" s="295"/>
      <c r="B65" s="296"/>
      <c r="C65" s="296"/>
      <c r="D65" s="297"/>
    </row>
    <row r="66" spans="1:4" ht="12.75">
      <c r="A66" s="295"/>
      <c r="B66" s="296"/>
      <c r="C66" s="296"/>
      <c r="D66" s="297"/>
    </row>
    <row r="67" spans="1:4" ht="12.75">
      <c r="A67" s="295"/>
      <c r="B67" s="296"/>
      <c r="C67" s="296"/>
      <c r="D67" s="297"/>
    </row>
    <row r="68" spans="1:4" ht="12.75">
      <c r="A68" s="295"/>
      <c r="B68" s="296"/>
      <c r="C68" s="296"/>
      <c r="D68" s="297"/>
    </row>
    <row r="69" spans="1:4" ht="12.75">
      <c r="A69" s="295"/>
      <c r="B69" s="296"/>
      <c r="C69" s="296"/>
      <c r="D69" s="297"/>
    </row>
    <row r="70" spans="1:4" ht="21" customHeight="1">
      <c r="A70" s="295"/>
      <c r="B70" s="296"/>
      <c r="C70" s="296"/>
      <c r="D70" s="297"/>
    </row>
  </sheetData>
  <sheetProtection/>
  <mergeCells count="5">
    <mergeCell ref="A40:A41"/>
    <mergeCell ref="D40:E40"/>
    <mergeCell ref="D41:E41"/>
    <mergeCell ref="B40:C40"/>
    <mergeCell ref="B41:C41"/>
  </mergeCells>
  <printOptions/>
  <pageMargins left="0.5511811023622047" right="0.5511811023622047" top="0.8661417322834646" bottom="0.7874015748031497" header="0.5118110236220472" footer="0.5118110236220472"/>
  <pageSetup horizontalDpi="600" verticalDpi="600" orientation="landscape" paperSize="9" r:id="rId1"/>
  <headerFooter alignWithMargins="0">
    <oddHeader>&amp;CČerpanie rozpočtu Obce Veľká Lehota k 30.6.2011
VÝDAVKY - Program 8: Náboženské, zdravotnícke a sociálne služby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84"/>
  <sheetViews>
    <sheetView zoomScalePageLayoutView="0" workbookViewId="0" topLeftCell="A1">
      <selection activeCell="G6" sqref="G6"/>
    </sheetView>
  </sheetViews>
  <sheetFormatPr defaultColWidth="9.00390625" defaultRowHeight="12.75"/>
  <cols>
    <col min="1" max="1" width="6.125" style="0" customWidth="1"/>
    <col min="3" max="3" width="8.125" style="0" bestFit="1" customWidth="1"/>
    <col min="4" max="4" width="5.625" style="0" bestFit="1" customWidth="1"/>
    <col min="5" max="5" width="47.625" style="0" bestFit="1" customWidth="1"/>
    <col min="6" max="6" width="10.375" style="0" bestFit="1" customWidth="1"/>
    <col min="7" max="8" width="10.125" style="0" customWidth="1"/>
    <col min="9" max="9" width="10.75390625" style="0" bestFit="1" customWidth="1"/>
    <col min="10" max="10" width="10.00390625" style="0" bestFit="1" customWidth="1"/>
  </cols>
  <sheetData>
    <row r="1" spans="1:10" s="1" customFormat="1" ht="38.25">
      <c r="A1" s="26" t="s">
        <v>358</v>
      </c>
      <c r="B1" s="27" t="s">
        <v>285</v>
      </c>
      <c r="C1" s="27" t="s">
        <v>603</v>
      </c>
      <c r="D1" s="27" t="s">
        <v>604</v>
      </c>
      <c r="E1" s="27" t="s">
        <v>605</v>
      </c>
      <c r="F1" s="28" t="s">
        <v>606</v>
      </c>
      <c r="G1" s="220" t="s">
        <v>497</v>
      </c>
      <c r="H1" s="220" t="s">
        <v>607</v>
      </c>
      <c r="I1" s="28" t="s">
        <v>608</v>
      </c>
      <c r="J1" s="29" t="s">
        <v>286</v>
      </c>
    </row>
    <row r="2" spans="1:10" ht="12.75">
      <c r="A2" s="357" t="s">
        <v>609</v>
      </c>
      <c r="B2" s="358"/>
      <c r="C2" s="358"/>
      <c r="D2" s="358"/>
      <c r="E2" s="358"/>
      <c r="F2" s="358"/>
      <c r="G2" s="358"/>
      <c r="H2" s="358"/>
      <c r="I2" s="358"/>
      <c r="J2" s="359"/>
    </row>
    <row r="3" spans="1:10" ht="18">
      <c r="A3" s="354" t="s">
        <v>158</v>
      </c>
      <c r="B3" s="355"/>
      <c r="C3" s="355"/>
      <c r="D3" s="355"/>
      <c r="E3" s="356"/>
      <c r="F3" s="20"/>
      <c r="G3" s="20"/>
      <c r="H3" s="20"/>
      <c r="I3" s="20"/>
      <c r="J3" s="31"/>
    </row>
    <row r="4" spans="1:10" s="52" customFormat="1" ht="15">
      <c r="A4" s="49" t="s">
        <v>424</v>
      </c>
      <c r="B4" s="50"/>
      <c r="C4" s="50"/>
      <c r="D4" s="50"/>
      <c r="E4" s="50" t="s">
        <v>517</v>
      </c>
      <c r="F4" s="90">
        <f>F5+F7+F13+F19+F26+F51+F55+F57</f>
        <v>417610</v>
      </c>
      <c r="G4" s="90">
        <f>G5+G7+G13+G19+G26+G51+G55+G57</f>
        <v>425586</v>
      </c>
      <c r="H4" s="90">
        <f>H5+H7+H13+H19+H26+H51+H55+H57</f>
        <v>430151</v>
      </c>
      <c r="I4" s="90">
        <f>I5+I7+I13+I19+I26+I51+I55+I57</f>
        <v>220365.27000000002</v>
      </c>
      <c r="J4" s="309">
        <f>I4/H4*100</f>
        <v>51.229747228298905</v>
      </c>
    </row>
    <row r="5" spans="1:10" s="70" customFormat="1" ht="12.75">
      <c r="A5" s="64"/>
      <c r="B5" s="65"/>
      <c r="C5" s="65" t="s">
        <v>408</v>
      </c>
      <c r="D5" s="65"/>
      <c r="E5" s="65" t="s">
        <v>409</v>
      </c>
      <c r="F5" s="71">
        <f>SUM(F6)</f>
        <v>190000</v>
      </c>
      <c r="G5" s="71">
        <f>SUM(G6)</f>
        <v>190000</v>
      </c>
      <c r="H5" s="71">
        <f>SUM(H6)</f>
        <v>190000</v>
      </c>
      <c r="I5" s="71">
        <f>SUM(I6)</f>
        <v>104773.1</v>
      </c>
      <c r="J5" s="226">
        <f aca="true" t="shared" si="0" ref="J5:J32">I5/H5*100</f>
        <v>55.14373684210526</v>
      </c>
    </row>
    <row r="6" spans="1:10" ht="12.75">
      <c r="A6" s="30" t="s">
        <v>609</v>
      </c>
      <c r="B6" s="4" t="s">
        <v>609</v>
      </c>
      <c r="C6" s="4" t="s">
        <v>359</v>
      </c>
      <c r="D6" s="4" t="s">
        <v>615</v>
      </c>
      <c r="E6" s="4" t="s">
        <v>360</v>
      </c>
      <c r="F6" s="24">
        <v>190000</v>
      </c>
      <c r="G6" s="24">
        <v>190000</v>
      </c>
      <c r="H6" s="24">
        <v>190000</v>
      </c>
      <c r="I6" s="24">
        <v>104773.1</v>
      </c>
      <c r="J6" s="183">
        <f t="shared" si="0"/>
        <v>55.14373684210526</v>
      </c>
    </row>
    <row r="7" spans="1:10" s="70" customFormat="1" ht="12.75">
      <c r="A7" s="64"/>
      <c r="B7" s="65"/>
      <c r="C7" s="65" t="s">
        <v>410</v>
      </c>
      <c r="D7" s="65"/>
      <c r="E7" s="65" t="s">
        <v>411</v>
      </c>
      <c r="F7" s="66">
        <f>SUM(F8:F12)</f>
        <v>17650</v>
      </c>
      <c r="G7" s="66">
        <f>SUM(G8:G12)</f>
        <v>17650</v>
      </c>
      <c r="H7" s="66">
        <f>SUM(H8:H12)</f>
        <v>17650</v>
      </c>
      <c r="I7" s="66">
        <f>SUM(I8:I12)</f>
        <v>11744.42</v>
      </c>
      <c r="J7" s="226">
        <f t="shared" si="0"/>
        <v>66.54062322946176</v>
      </c>
    </row>
    <row r="8" spans="1:10" ht="12.75">
      <c r="A8" s="30" t="s">
        <v>609</v>
      </c>
      <c r="B8" s="4" t="s">
        <v>609</v>
      </c>
      <c r="C8" s="4" t="s">
        <v>361</v>
      </c>
      <c r="D8" s="4" t="s">
        <v>615</v>
      </c>
      <c r="E8" s="4" t="s">
        <v>362</v>
      </c>
      <c r="F8" s="24">
        <v>3100</v>
      </c>
      <c r="G8" s="24">
        <v>3100</v>
      </c>
      <c r="H8" s="24">
        <v>3300</v>
      </c>
      <c r="I8" s="24">
        <v>3271.25</v>
      </c>
      <c r="J8" s="183">
        <f t="shared" si="0"/>
        <v>99.12878787878789</v>
      </c>
    </row>
    <row r="9" spans="1:10" ht="12.75">
      <c r="A9" s="30" t="s">
        <v>609</v>
      </c>
      <c r="B9" s="4" t="s">
        <v>609</v>
      </c>
      <c r="C9" s="4" t="s">
        <v>361</v>
      </c>
      <c r="D9" s="4" t="s">
        <v>615</v>
      </c>
      <c r="E9" s="4" t="s">
        <v>363</v>
      </c>
      <c r="F9" s="24">
        <v>3900</v>
      </c>
      <c r="G9" s="24">
        <v>3900</v>
      </c>
      <c r="H9" s="24">
        <v>3700</v>
      </c>
      <c r="I9" s="24">
        <v>1198.2</v>
      </c>
      <c r="J9" s="183">
        <f t="shared" si="0"/>
        <v>32.383783783783784</v>
      </c>
    </row>
    <row r="10" spans="1:10" ht="12.75">
      <c r="A10" s="30" t="s">
        <v>609</v>
      </c>
      <c r="B10" s="4" t="s">
        <v>609</v>
      </c>
      <c r="C10" s="4" t="s">
        <v>364</v>
      </c>
      <c r="D10" s="4" t="s">
        <v>615</v>
      </c>
      <c r="E10" s="4" t="s">
        <v>365</v>
      </c>
      <c r="F10" s="24">
        <v>6100</v>
      </c>
      <c r="G10" s="24">
        <v>6100</v>
      </c>
      <c r="H10" s="24">
        <v>6100</v>
      </c>
      <c r="I10" s="24">
        <v>5567.77</v>
      </c>
      <c r="J10" s="183">
        <f t="shared" si="0"/>
        <v>91.27491803278689</v>
      </c>
    </row>
    <row r="11" spans="1:10" ht="12.75">
      <c r="A11" s="30" t="s">
        <v>609</v>
      </c>
      <c r="B11" s="4" t="s">
        <v>609</v>
      </c>
      <c r="C11" s="4" t="s">
        <v>364</v>
      </c>
      <c r="D11" s="4" t="s">
        <v>615</v>
      </c>
      <c r="E11" s="4" t="s">
        <v>366</v>
      </c>
      <c r="F11" s="24">
        <v>4530</v>
      </c>
      <c r="G11" s="24">
        <v>4530</v>
      </c>
      <c r="H11" s="24">
        <v>4530</v>
      </c>
      <c r="I11" s="24">
        <v>1688.21</v>
      </c>
      <c r="J11" s="183">
        <f t="shared" si="0"/>
        <v>37.26732891832229</v>
      </c>
    </row>
    <row r="12" spans="1:10" ht="12.75">
      <c r="A12" s="30" t="s">
        <v>609</v>
      </c>
      <c r="B12" s="4" t="s">
        <v>609</v>
      </c>
      <c r="C12" s="4" t="s">
        <v>367</v>
      </c>
      <c r="D12" s="4" t="s">
        <v>615</v>
      </c>
      <c r="E12" s="4" t="s">
        <v>368</v>
      </c>
      <c r="F12" s="24">
        <v>20</v>
      </c>
      <c r="G12" s="24">
        <v>20</v>
      </c>
      <c r="H12" s="24">
        <v>20</v>
      </c>
      <c r="I12" s="24">
        <v>18.99</v>
      </c>
      <c r="J12" s="183">
        <f t="shared" si="0"/>
        <v>94.94999999999999</v>
      </c>
    </row>
    <row r="13" spans="1:10" s="70" customFormat="1" ht="12.75">
      <c r="A13" s="64"/>
      <c r="B13" s="65"/>
      <c r="C13" s="65" t="s">
        <v>412</v>
      </c>
      <c r="D13" s="65"/>
      <c r="E13" s="65" t="s">
        <v>413</v>
      </c>
      <c r="F13" s="66">
        <f>SUM(F14:F18)</f>
        <v>17810</v>
      </c>
      <c r="G13" s="66">
        <f>SUM(G14:G18)</f>
        <v>17810</v>
      </c>
      <c r="H13" s="66">
        <f>SUM(H14:H18)</f>
        <v>17810</v>
      </c>
      <c r="I13" s="66">
        <f>SUM(I14:I18)</f>
        <v>13361.45</v>
      </c>
      <c r="J13" s="226">
        <f t="shared" si="0"/>
        <v>75.02217855137565</v>
      </c>
    </row>
    <row r="14" spans="1:10" ht="12.75">
      <c r="A14" s="30" t="s">
        <v>609</v>
      </c>
      <c r="B14" s="4"/>
      <c r="C14" s="4" t="s">
        <v>369</v>
      </c>
      <c r="D14" s="4" t="s">
        <v>615</v>
      </c>
      <c r="E14" s="4" t="s">
        <v>370</v>
      </c>
      <c r="F14" s="24">
        <v>610</v>
      </c>
      <c r="G14" s="24">
        <v>610</v>
      </c>
      <c r="H14" s="24">
        <v>610</v>
      </c>
      <c r="I14" s="24">
        <v>570</v>
      </c>
      <c r="J14" s="183">
        <f t="shared" si="0"/>
        <v>93.44262295081968</v>
      </c>
    </row>
    <row r="15" spans="1:10" ht="12.75">
      <c r="A15" s="30" t="s">
        <v>609</v>
      </c>
      <c r="B15" s="4" t="s">
        <v>609</v>
      </c>
      <c r="C15" s="4" t="s">
        <v>371</v>
      </c>
      <c r="D15" s="4" t="s">
        <v>615</v>
      </c>
      <c r="E15" s="4" t="s">
        <v>372</v>
      </c>
      <c r="F15" s="24">
        <v>1500</v>
      </c>
      <c r="G15" s="24">
        <v>1500</v>
      </c>
      <c r="H15" s="24">
        <v>1500</v>
      </c>
      <c r="I15" s="24">
        <v>0</v>
      </c>
      <c r="J15" s="183">
        <f t="shared" si="0"/>
        <v>0</v>
      </c>
    </row>
    <row r="16" spans="1:10" ht="12.75">
      <c r="A16" s="30" t="s">
        <v>609</v>
      </c>
      <c r="B16" s="4" t="s">
        <v>609</v>
      </c>
      <c r="C16" s="4" t="s">
        <v>373</v>
      </c>
      <c r="D16" s="4" t="s">
        <v>615</v>
      </c>
      <c r="E16" s="4" t="s">
        <v>374</v>
      </c>
      <c r="F16" s="24">
        <v>200</v>
      </c>
      <c r="G16" s="24">
        <v>200</v>
      </c>
      <c r="H16" s="24">
        <v>200</v>
      </c>
      <c r="I16" s="24">
        <v>165.5</v>
      </c>
      <c r="J16" s="183">
        <f t="shared" si="0"/>
        <v>82.75</v>
      </c>
    </row>
    <row r="17" spans="1:10" ht="12.75">
      <c r="A17" s="30" t="s">
        <v>609</v>
      </c>
      <c r="B17" s="4" t="s">
        <v>609</v>
      </c>
      <c r="C17" s="4" t="s">
        <v>375</v>
      </c>
      <c r="D17" s="4" t="s">
        <v>615</v>
      </c>
      <c r="E17" s="4" t="s">
        <v>425</v>
      </c>
      <c r="F17" s="24">
        <v>14500</v>
      </c>
      <c r="G17" s="24">
        <v>14500</v>
      </c>
      <c r="H17" s="24">
        <v>14500</v>
      </c>
      <c r="I17" s="24">
        <v>11767.95</v>
      </c>
      <c r="J17" s="183">
        <f t="shared" si="0"/>
        <v>81.15827586206898</v>
      </c>
    </row>
    <row r="18" spans="1:10" ht="12.75">
      <c r="A18" s="30" t="s">
        <v>609</v>
      </c>
      <c r="B18" s="4" t="s">
        <v>609</v>
      </c>
      <c r="C18" s="4" t="s">
        <v>375</v>
      </c>
      <c r="D18" s="4" t="s">
        <v>615</v>
      </c>
      <c r="E18" s="4" t="s">
        <v>376</v>
      </c>
      <c r="F18" s="24">
        <v>1000</v>
      </c>
      <c r="G18" s="24">
        <v>1000</v>
      </c>
      <c r="H18" s="24">
        <v>1000</v>
      </c>
      <c r="I18" s="24">
        <v>858</v>
      </c>
      <c r="J18" s="183">
        <f t="shared" si="0"/>
        <v>85.8</v>
      </c>
    </row>
    <row r="19" spans="1:10" s="1" customFormat="1" ht="12.75">
      <c r="A19" s="34"/>
      <c r="B19" s="3"/>
      <c r="C19" s="3" t="s">
        <v>414</v>
      </c>
      <c r="D19" s="3"/>
      <c r="E19" s="3" t="s">
        <v>415</v>
      </c>
      <c r="F19" s="72">
        <f>SUM(F20:F25)</f>
        <v>4950</v>
      </c>
      <c r="G19" s="72">
        <f>SUM(G20:G25)</f>
        <v>4950</v>
      </c>
      <c r="H19" s="72">
        <f>SUM(H20:H25)</f>
        <v>4950</v>
      </c>
      <c r="I19" s="72">
        <f>SUM(I20:I25)</f>
        <v>3451.38</v>
      </c>
      <c r="J19" s="226">
        <f t="shared" si="0"/>
        <v>69.7248484848485</v>
      </c>
    </row>
    <row r="20" spans="1:10" ht="25.5">
      <c r="A20" s="30" t="s">
        <v>609</v>
      </c>
      <c r="B20" s="4" t="s">
        <v>609</v>
      </c>
      <c r="C20" s="4" t="s">
        <v>377</v>
      </c>
      <c r="D20" s="4" t="s">
        <v>615</v>
      </c>
      <c r="E20" s="43" t="s">
        <v>186</v>
      </c>
      <c r="F20" s="24">
        <v>1850</v>
      </c>
      <c r="G20" s="24">
        <v>1850</v>
      </c>
      <c r="H20" s="24">
        <v>1850</v>
      </c>
      <c r="I20" s="24">
        <v>1734.33</v>
      </c>
      <c r="J20" s="183">
        <f t="shared" si="0"/>
        <v>93.74756756756757</v>
      </c>
    </row>
    <row r="21" spans="1:10" ht="12.75">
      <c r="A21" s="30" t="s">
        <v>609</v>
      </c>
      <c r="B21" s="4" t="s">
        <v>609</v>
      </c>
      <c r="C21" s="4" t="s">
        <v>378</v>
      </c>
      <c r="D21" s="4" t="s">
        <v>615</v>
      </c>
      <c r="E21" s="4" t="s">
        <v>498</v>
      </c>
      <c r="F21" s="24">
        <v>20</v>
      </c>
      <c r="G21" s="24">
        <v>20</v>
      </c>
      <c r="H21" s="24">
        <v>92</v>
      </c>
      <c r="I21" s="24">
        <v>91.05</v>
      </c>
      <c r="J21" s="183">
        <f t="shared" si="0"/>
        <v>98.96739130434781</v>
      </c>
    </row>
    <row r="22" spans="1:10" ht="12.75">
      <c r="A22" s="30"/>
      <c r="B22" s="4"/>
      <c r="C22" s="4" t="s">
        <v>378</v>
      </c>
      <c r="D22" s="4" t="s">
        <v>615</v>
      </c>
      <c r="E22" s="4" t="s">
        <v>565</v>
      </c>
      <c r="F22" s="24">
        <v>290</v>
      </c>
      <c r="G22" s="24">
        <v>290</v>
      </c>
      <c r="H22" s="24">
        <v>218</v>
      </c>
      <c r="I22" s="24">
        <v>210</v>
      </c>
      <c r="J22" s="183">
        <f t="shared" si="0"/>
        <v>96.3302752293578</v>
      </c>
    </row>
    <row r="23" spans="1:10" ht="12.75">
      <c r="A23" s="30"/>
      <c r="B23" s="4"/>
      <c r="C23" s="4" t="s">
        <v>378</v>
      </c>
      <c r="D23" s="4" t="s">
        <v>615</v>
      </c>
      <c r="E23" s="4" t="s">
        <v>472</v>
      </c>
      <c r="F23" s="24">
        <v>840</v>
      </c>
      <c r="G23" s="24">
        <v>840</v>
      </c>
      <c r="H23" s="24">
        <v>840</v>
      </c>
      <c r="I23" s="24">
        <v>465</v>
      </c>
      <c r="J23" s="183">
        <f t="shared" si="0"/>
        <v>55.35714285714286</v>
      </c>
    </row>
    <row r="24" spans="1:10" ht="12.75">
      <c r="A24" s="30"/>
      <c r="B24" s="4"/>
      <c r="C24" s="4" t="s">
        <v>378</v>
      </c>
      <c r="D24" s="4" t="s">
        <v>615</v>
      </c>
      <c r="E24" s="4" t="s">
        <v>473</v>
      </c>
      <c r="F24" s="24">
        <v>1800</v>
      </c>
      <c r="G24" s="24">
        <v>1800</v>
      </c>
      <c r="H24" s="24">
        <v>1800</v>
      </c>
      <c r="I24" s="24">
        <v>900</v>
      </c>
      <c r="J24" s="183">
        <f t="shared" si="0"/>
        <v>50</v>
      </c>
    </row>
    <row r="25" spans="1:10" ht="12.75">
      <c r="A25" s="30"/>
      <c r="B25" s="4"/>
      <c r="C25" s="4" t="s">
        <v>566</v>
      </c>
      <c r="D25" s="4" t="s">
        <v>615</v>
      </c>
      <c r="E25" s="4" t="s">
        <v>567</v>
      </c>
      <c r="F25" s="24">
        <v>150</v>
      </c>
      <c r="G25" s="24">
        <v>150</v>
      </c>
      <c r="H25" s="24">
        <v>150</v>
      </c>
      <c r="I25" s="24">
        <v>51</v>
      </c>
      <c r="J25" s="183">
        <f t="shared" si="0"/>
        <v>34</v>
      </c>
    </row>
    <row r="26" spans="1:10" s="1" customFormat="1" ht="12.75">
      <c r="A26" s="34"/>
      <c r="B26" s="3"/>
      <c r="C26" s="3" t="s">
        <v>416</v>
      </c>
      <c r="D26" s="3"/>
      <c r="E26" s="3" t="s">
        <v>417</v>
      </c>
      <c r="F26" s="25">
        <f>SUM(F27:F50)</f>
        <v>3900</v>
      </c>
      <c r="G26" s="25">
        <f>SUM(G27:G50)</f>
        <v>3900</v>
      </c>
      <c r="H26" s="25">
        <f>SUM(H27:H50)</f>
        <v>4849</v>
      </c>
      <c r="I26" s="25">
        <f>SUM(I27:I50)</f>
        <v>3122.78</v>
      </c>
      <c r="J26" s="226">
        <f t="shared" si="0"/>
        <v>64.40049494741184</v>
      </c>
    </row>
    <row r="27" spans="1:10" ht="12.75">
      <c r="A27" s="30" t="s">
        <v>609</v>
      </c>
      <c r="B27" s="4" t="s">
        <v>609</v>
      </c>
      <c r="C27" s="163" t="s">
        <v>379</v>
      </c>
      <c r="D27" s="163" t="s">
        <v>615</v>
      </c>
      <c r="E27" s="163" t="s">
        <v>380</v>
      </c>
      <c r="F27" s="164">
        <v>300</v>
      </c>
      <c r="G27" s="164">
        <v>300</v>
      </c>
      <c r="H27" s="164">
        <v>300</v>
      </c>
      <c r="I27" s="164">
        <v>183.5</v>
      </c>
      <c r="J27" s="183">
        <f t="shared" si="0"/>
        <v>61.16666666666667</v>
      </c>
    </row>
    <row r="28" spans="1:10" ht="12.75">
      <c r="A28" s="30" t="s">
        <v>609</v>
      </c>
      <c r="B28" s="4" t="s">
        <v>609</v>
      </c>
      <c r="C28" s="163" t="s">
        <v>379</v>
      </c>
      <c r="D28" s="163" t="s">
        <v>615</v>
      </c>
      <c r="E28" s="163" t="s">
        <v>381</v>
      </c>
      <c r="F28" s="164">
        <v>280</v>
      </c>
      <c r="G28" s="164">
        <v>280</v>
      </c>
      <c r="H28" s="164">
        <v>280</v>
      </c>
      <c r="I28" s="164">
        <v>101.5</v>
      </c>
      <c r="J28" s="183">
        <f t="shared" si="0"/>
        <v>36.25</v>
      </c>
    </row>
    <row r="29" spans="1:10" ht="12.75">
      <c r="A29" s="30" t="s">
        <v>609</v>
      </c>
      <c r="B29" s="4" t="s">
        <v>609</v>
      </c>
      <c r="C29" s="163" t="s">
        <v>379</v>
      </c>
      <c r="D29" s="163" t="s">
        <v>615</v>
      </c>
      <c r="E29" s="163" t="s">
        <v>382</v>
      </c>
      <c r="F29" s="164">
        <v>60</v>
      </c>
      <c r="G29" s="164">
        <v>60</v>
      </c>
      <c r="H29" s="164">
        <v>60</v>
      </c>
      <c r="I29" s="164">
        <v>56</v>
      </c>
      <c r="J29" s="183">
        <f t="shared" si="0"/>
        <v>93.33333333333333</v>
      </c>
    </row>
    <row r="30" spans="1:10" ht="12.75">
      <c r="A30" s="30" t="s">
        <v>609</v>
      </c>
      <c r="B30" s="4" t="s">
        <v>609</v>
      </c>
      <c r="C30" s="163" t="s">
        <v>379</v>
      </c>
      <c r="D30" s="163" t="s">
        <v>615</v>
      </c>
      <c r="E30" s="163" t="s">
        <v>383</v>
      </c>
      <c r="F30" s="164">
        <v>8</v>
      </c>
      <c r="G30" s="164">
        <v>8</v>
      </c>
      <c r="H30" s="164">
        <v>8</v>
      </c>
      <c r="I30" s="164">
        <v>6</v>
      </c>
      <c r="J30" s="183">
        <f t="shared" si="0"/>
        <v>75</v>
      </c>
    </row>
    <row r="31" spans="1:10" ht="12.75">
      <c r="A31" s="30" t="s">
        <v>609</v>
      </c>
      <c r="B31" s="4" t="s">
        <v>609</v>
      </c>
      <c r="C31" s="163" t="s">
        <v>379</v>
      </c>
      <c r="D31" s="163" t="s">
        <v>615</v>
      </c>
      <c r="E31" s="163" t="s">
        <v>384</v>
      </c>
      <c r="F31" s="164">
        <v>10</v>
      </c>
      <c r="G31" s="164">
        <v>10</v>
      </c>
      <c r="H31" s="164">
        <v>10</v>
      </c>
      <c r="I31" s="164">
        <v>6.5</v>
      </c>
      <c r="J31" s="183">
        <f t="shared" si="0"/>
        <v>65</v>
      </c>
    </row>
    <row r="32" spans="1:10" ht="12.75">
      <c r="A32" s="30" t="s">
        <v>609</v>
      </c>
      <c r="B32" s="4" t="s">
        <v>609</v>
      </c>
      <c r="C32" s="163" t="s">
        <v>379</v>
      </c>
      <c r="D32" s="163" t="s">
        <v>615</v>
      </c>
      <c r="E32" s="163" t="s">
        <v>385</v>
      </c>
      <c r="F32" s="164">
        <v>50</v>
      </c>
      <c r="G32" s="164">
        <v>50</v>
      </c>
      <c r="H32" s="164">
        <v>50</v>
      </c>
      <c r="I32" s="164">
        <v>6.5</v>
      </c>
      <c r="J32" s="183">
        <f t="shared" si="0"/>
        <v>13</v>
      </c>
    </row>
    <row r="33" spans="1:10" ht="12.75">
      <c r="A33" s="30" t="s">
        <v>609</v>
      </c>
      <c r="B33" s="4" t="s">
        <v>609</v>
      </c>
      <c r="C33" s="163" t="s">
        <v>379</v>
      </c>
      <c r="D33" s="163" t="s">
        <v>615</v>
      </c>
      <c r="E33" s="163" t="s">
        <v>386</v>
      </c>
      <c r="F33" s="164">
        <v>100</v>
      </c>
      <c r="G33" s="164">
        <v>100</v>
      </c>
      <c r="H33" s="164">
        <v>100</v>
      </c>
      <c r="I33" s="164">
        <v>43.5</v>
      </c>
      <c r="J33" s="183">
        <f>I33/H33*100</f>
        <v>43.5</v>
      </c>
    </row>
    <row r="34" spans="1:10" ht="13.5" thickBot="1">
      <c r="A34" s="30"/>
      <c r="B34" s="4"/>
      <c r="C34" s="163" t="s">
        <v>379</v>
      </c>
      <c r="D34" s="163" t="s">
        <v>615</v>
      </c>
      <c r="E34" s="163" t="s">
        <v>509</v>
      </c>
      <c r="F34" s="164">
        <v>5</v>
      </c>
      <c r="G34" s="164">
        <v>5</v>
      </c>
      <c r="H34" s="164">
        <v>5</v>
      </c>
      <c r="I34" s="164">
        <v>4.5</v>
      </c>
      <c r="J34" s="183">
        <f>I34/H34*100</f>
        <v>90</v>
      </c>
    </row>
    <row r="35" spans="1:10" s="1" customFormat="1" ht="38.25">
      <c r="A35" s="26" t="s">
        <v>358</v>
      </c>
      <c r="B35" s="27" t="s">
        <v>285</v>
      </c>
      <c r="C35" s="27" t="s">
        <v>603</v>
      </c>
      <c r="D35" s="27" t="s">
        <v>604</v>
      </c>
      <c r="E35" s="27" t="s">
        <v>605</v>
      </c>
      <c r="F35" s="28" t="s">
        <v>606</v>
      </c>
      <c r="G35" s="220" t="s">
        <v>497</v>
      </c>
      <c r="H35" s="220" t="s">
        <v>607</v>
      </c>
      <c r="I35" s="28" t="s">
        <v>608</v>
      </c>
      <c r="J35" s="29" t="s">
        <v>286</v>
      </c>
    </row>
    <row r="36" spans="1:10" ht="12.75">
      <c r="A36" s="30"/>
      <c r="B36" s="4"/>
      <c r="C36" s="163" t="s">
        <v>379</v>
      </c>
      <c r="D36" s="163" t="s">
        <v>615</v>
      </c>
      <c r="E36" s="163" t="s">
        <v>477</v>
      </c>
      <c r="F36" s="164">
        <v>5</v>
      </c>
      <c r="G36" s="164">
        <v>5</v>
      </c>
      <c r="H36" s="164">
        <v>5</v>
      </c>
      <c r="I36" s="164">
        <v>3</v>
      </c>
      <c r="J36" s="183">
        <f aca="true" t="shared" si="1" ref="J36:J65">I36/H36*100</f>
        <v>60</v>
      </c>
    </row>
    <row r="37" spans="1:10" ht="12.75">
      <c r="A37" s="30"/>
      <c r="B37" s="4"/>
      <c r="C37" s="163" t="s">
        <v>379</v>
      </c>
      <c r="D37" s="163" t="s">
        <v>615</v>
      </c>
      <c r="E37" s="163" t="s">
        <v>478</v>
      </c>
      <c r="F37" s="164">
        <v>12</v>
      </c>
      <c r="G37" s="164">
        <v>12</v>
      </c>
      <c r="H37" s="164">
        <v>12</v>
      </c>
      <c r="I37" s="164">
        <v>6</v>
      </c>
      <c r="J37" s="183">
        <f t="shared" si="1"/>
        <v>50</v>
      </c>
    </row>
    <row r="38" spans="1:10" ht="12.75">
      <c r="A38" s="30"/>
      <c r="B38" s="4"/>
      <c r="C38" s="163" t="s">
        <v>379</v>
      </c>
      <c r="D38" s="163" t="s">
        <v>615</v>
      </c>
      <c r="E38" s="163" t="s">
        <v>474</v>
      </c>
      <c r="F38" s="164">
        <v>20</v>
      </c>
      <c r="G38" s="164">
        <v>20</v>
      </c>
      <c r="H38" s="164">
        <v>20</v>
      </c>
      <c r="I38" s="164">
        <v>0</v>
      </c>
      <c r="J38" s="183">
        <f t="shared" si="1"/>
        <v>0</v>
      </c>
    </row>
    <row r="39" spans="1:10" ht="12.75">
      <c r="A39" s="30"/>
      <c r="B39" s="4"/>
      <c r="C39" s="163" t="s">
        <v>510</v>
      </c>
      <c r="D39" s="163" t="s">
        <v>615</v>
      </c>
      <c r="E39" s="163" t="s">
        <v>479</v>
      </c>
      <c r="F39" s="164">
        <v>0</v>
      </c>
      <c r="G39" s="164">
        <v>0</v>
      </c>
      <c r="H39" s="164">
        <v>0</v>
      </c>
      <c r="I39" s="164">
        <v>0</v>
      </c>
      <c r="J39" s="183">
        <v>0</v>
      </c>
    </row>
    <row r="40" spans="1:10" ht="12.75">
      <c r="A40" s="30" t="s">
        <v>609</v>
      </c>
      <c r="B40" s="4" t="s">
        <v>609</v>
      </c>
      <c r="C40" s="163" t="s">
        <v>387</v>
      </c>
      <c r="D40" s="163" t="s">
        <v>615</v>
      </c>
      <c r="E40" s="163" t="s">
        <v>388</v>
      </c>
      <c r="F40" s="164">
        <f>370+0</f>
        <v>370</v>
      </c>
      <c r="G40" s="164">
        <v>370</v>
      </c>
      <c r="H40" s="164">
        <v>420</v>
      </c>
      <c r="I40" s="164">
        <f>99.54+49.75</f>
        <v>149.29000000000002</v>
      </c>
      <c r="J40" s="183">
        <f t="shared" si="1"/>
        <v>35.545238095238105</v>
      </c>
    </row>
    <row r="41" spans="1:10" ht="12.75">
      <c r="A41" s="30" t="s">
        <v>609</v>
      </c>
      <c r="B41" s="4" t="s">
        <v>609</v>
      </c>
      <c r="C41" s="163" t="s">
        <v>387</v>
      </c>
      <c r="D41" s="163" t="s">
        <v>615</v>
      </c>
      <c r="E41" s="163" t="s">
        <v>389</v>
      </c>
      <c r="F41" s="164">
        <v>330</v>
      </c>
      <c r="G41" s="164">
        <v>330</v>
      </c>
      <c r="H41" s="164">
        <v>330</v>
      </c>
      <c r="I41" s="164">
        <v>170</v>
      </c>
      <c r="J41" s="183">
        <f t="shared" si="1"/>
        <v>51.515151515151516</v>
      </c>
    </row>
    <row r="42" spans="1:10" ht="12.75">
      <c r="A42" s="30" t="s">
        <v>609</v>
      </c>
      <c r="B42" s="4" t="s">
        <v>609</v>
      </c>
      <c r="C42" s="163" t="s">
        <v>387</v>
      </c>
      <c r="D42" s="163" t="s">
        <v>615</v>
      </c>
      <c r="E42" s="163" t="s">
        <v>390</v>
      </c>
      <c r="F42" s="164">
        <v>650</v>
      </c>
      <c r="G42" s="164">
        <v>650</v>
      </c>
      <c r="H42" s="164">
        <v>489</v>
      </c>
      <c r="I42" s="164">
        <v>169.72</v>
      </c>
      <c r="J42" s="183">
        <f t="shared" si="1"/>
        <v>34.70756646216769</v>
      </c>
    </row>
    <row r="43" spans="1:10" ht="12.75">
      <c r="A43" s="30" t="s">
        <v>609</v>
      </c>
      <c r="B43" s="4" t="s">
        <v>609</v>
      </c>
      <c r="C43" s="163" t="s">
        <v>387</v>
      </c>
      <c r="D43" s="163" t="s">
        <v>615</v>
      </c>
      <c r="E43" s="163" t="s">
        <v>449</v>
      </c>
      <c r="F43" s="164">
        <f>50+25</f>
        <v>75</v>
      </c>
      <c r="G43" s="164">
        <v>75</v>
      </c>
      <c r="H43" s="164">
        <v>75</v>
      </c>
      <c r="I43" s="164">
        <f>18.77+15</f>
        <v>33.769999999999996</v>
      </c>
      <c r="J43" s="183">
        <f t="shared" si="1"/>
        <v>45.02666666666666</v>
      </c>
    </row>
    <row r="44" spans="1:10" ht="12.75">
      <c r="A44" s="30" t="s">
        <v>609</v>
      </c>
      <c r="B44" s="4" t="s">
        <v>609</v>
      </c>
      <c r="C44" s="163" t="s">
        <v>387</v>
      </c>
      <c r="D44" s="163" t="s">
        <v>615</v>
      </c>
      <c r="E44" s="163" t="s">
        <v>391</v>
      </c>
      <c r="F44" s="164">
        <v>25</v>
      </c>
      <c r="G44" s="164">
        <v>25</v>
      </c>
      <c r="H44" s="164">
        <v>25</v>
      </c>
      <c r="I44" s="164">
        <v>7.5</v>
      </c>
      <c r="J44" s="183">
        <f t="shared" si="1"/>
        <v>30</v>
      </c>
    </row>
    <row r="45" spans="1:10" ht="12.75">
      <c r="A45" s="30" t="s">
        <v>609</v>
      </c>
      <c r="B45" s="4" t="s">
        <v>609</v>
      </c>
      <c r="C45" s="163" t="s">
        <v>387</v>
      </c>
      <c r="D45" s="163" t="s">
        <v>615</v>
      </c>
      <c r="E45" s="163" t="s">
        <v>392</v>
      </c>
      <c r="F45" s="164">
        <v>0</v>
      </c>
      <c r="G45" s="164">
        <v>0</v>
      </c>
      <c r="H45" s="164">
        <v>0</v>
      </c>
      <c r="I45" s="164">
        <v>0</v>
      </c>
      <c r="J45" s="183">
        <v>0</v>
      </c>
    </row>
    <row r="46" spans="1:10" ht="12.75">
      <c r="A46" s="30"/>
      <c r="B46" s="4"/>
      <c r="C46" s="163" t="s">
        <v>387</v>
      </c>
      <c r="D46" s="163" t="s">
        <v>615</v>
      </c>
      <c r="E46" s="163" t="s">
        <v>511</v>
      </c>
      <c r="F46" s="164">
        <v>650</v>
      </c>
      <c r="G46" s="164">
        <v>650</v>
      </c>
      <c r="H46" s="164">
        <v>1270</v>
      </c>
      <c r="I46" s="164">
        <v>1196.7</v>
      </c>
      <c r="J46" s="183">
        <f t="shared" si="1"/>
        <v>94.22834645669292</v>
      </c>
    </row>
    <row r="47" spans="1:10" ht="12.75">
      <c r="A47" s="30"/>
      <c r="B47" s="4"/>
      <c r="C47" s="163" t="s">
        <v>387</v>
      </c>
      <c r="D47" s="163" t="s">
        <v>615</v>
      </c>
      <c r="E47" s="163" t="s">
        <v>570</v>
      </c>
      <c r="F47" s="164">
        <v>20</v>
      </c>
      <c r="G47" s="164">
        <v>20</v>
      </c>
      <c r="H47" s="164">
        <v>20</v>
      </c>
      <c r="I47" s="164">
        <v>0</v>
      </c>
      <c r="J47" s="183">
        <f t="shared" si="1"/>
        <v>0</v>
      </c>
    </row>
    <row r="48" spans="1:10" ht="12.75">
      <c r="A48" s="30"/>
      <c r="B48" s="4"/>
      <c r="C48" s="163" t="s">
        <v>387</v>
      </c>
      <c r="D48" s="163" t="s">
        <v>615</v>
      </c>
      <c r="E48" s="163" t="s">
        <v>480</v>
      </c>
      <c r="F48" s="164">
        <v>80</v>
      </c>
      <c r="G48" s="164">
        <v>80</v>
      </c>
      <c r="H48" s="164">
        <v>191</v>
      </c>
      <c r="I48" s="164">
        <v>190.91</v>
      </c>
      <c r="J48" s="183">
        <f t="shared" si="1"/>
        <v>99.95287958115183</v>
      </c>
    </row>
    <row r="49" spans="1:10" ht="12.75">
      <c r="A49" s="30" t="s">
        <v>609</v>
      </c>
      <c r="B49" s="4" t="s">
        <v>609</v>
      </c>
      <c r="C49" s="163" t="s">
        <v>393</v>
      </c>
      <c r="D49" s="163" t="s">
        <v>615</v>
      </c>
      <c r="E49" s="163" t="s">
        <v>450</v>
      </c>
      <c r="F49" s="164">
        <v>0</v>
      </c>
      <c r="G49" s="164">
        <v>0</v>
      </c>
      <c r="H49" s="164">
        <v>329</v>
      </c>
      <c r="I49" s="164">
        <v>328.78</v>
      </c>
      <c r="J49" s="183">
        <f t="shared" si="1"/>
        <v>99.93313069908814</v>
      </c>
    </row>
    <row r="50" spans="1:10" ht="12.75">
      <c r="A50" s="30" t="s">
        <v>609</v>
      </c>
      <c r="B50" s="4" t="s">
        <v>609</v>
      </c>
      <c r="C50" s="163" t="s">
        <v>394</v>
      </c>
      <c r="D50" s="163" t="s">
        <v>615</v>
      </c>
      <c r="E50" s="163" t="s">
        <v>468</v>
      </c>
      <c r="F50" s="164">
        <v>850</v>
      </c>
      <c r="G50" s="164">
        <v>850</v>
      </c>
      <c r="H50" s="164">
        <v>850</v>
      </c>
      <c r="I50" s="164">
        <v>459.11</v>
      </c>
      <c r="J50" s="183">
        <f t="shared" si="1"/>
        <v>54.012941176470584</v>
      </c>
    </row>
    <row r="51" spans="1:10" s="1" customFormat="1" ht="12.75">
      <c r="A51" s="34"/>
      <c r="B51" s="3"/>
      <c r="C51" s="3" t="s">
        <v>418</v>
      </c>
      <c r="D51" s="3"/>
      <c r="E51" s="3" t="s">
        <v>419</v>
      </c>
      <c r="F51" s="25">
        <f>SUM(F52:F54)</f>
        <v>150</v>
      </c>
      <c r="G51" s="25">
        <f>SUM(G52:G54)</f>
        <v>150</v>
      </c>
      <c r="H51" s="25">
        <f>SUM(H52:H54)</f>
        <v>150</v>
      </c>
      <c r="I51" s="25">
        <f>SUM(I52:I54)</f>
        <v>72.78999999999999</v>
      </c>
      <c r="J51" s="226">
        <f t="shared" si="1"/>
        <v>48.526666666666664</v>
      </c>
    </row>
    <row r="52" spans="1:10" ht="12.75">
      <c r="A52" s="30" t="s">
        <v>609</v>
      </c>
      <c r="B52" s="4" t="s">
        <v>609</v>
      </c>
      <c r="C52" s="4" t="s">
        <v>395</v>
      </c>
      <c r="D52" s="4" t="s">
        <v>615</v>
      </c>
      <c r="E52" s="4" t="s">
        <v>512</v>
      </c>
      <c r="F52" s="24">
        <v>40</v>
      </c>
      <c r="G52" s="24">
        <v>40</v>
      </c>
      <c r="H52" s="24">
        <v>40</v>
      </c>
      <c r="I52" s="24">
        <v>23.4</v>
      </c>
      <c r="J52" s="183">
        <f t="shared" si="1"/>
        <v>58.5</v>
      </c>
    </row>
    <row r="53" spans="1:10" ht="12.75">
      <c r="A53" s="30" t="s">
        <v>609</v>
      </c>
      <c r="B53" s="4" t="s">
        <v>609</v>
      </c>
      <c r="C53" s="4" t="s">
        <v>395</v>
      </c>
      <c r="D53" s="4" t="s">
        <v>615</v>
      </c>
      <c r="E53" s="4" t="s">
        <v>513</v>
      </c>
      <c r="F53" s="24">
        <v>50</v>
      </c>
      <c r="G53" s="24">
        <v>50</v>
      </c>
      <c r="H53" s="24">
        <v>50</v>
      </c>
      <c r="I53" s="24">
        <v>48.01</v>
      </c>
      <c r="J53" s="183">
        <f t="shared" si="1"/>
        <v>96.02</v>
      </c>
    </row>
    <row r="54" spans="1:10" ht="12.75">
      <c r="A54" s="30" t="s">
        <v>609</v>
      </c>
      <c r="B54" s="4" t="s">
        <v>609</v>
      </c>
      <c r="C54" s="4" t="s">
        <v>395</v>
      </c>
      <c r="D54" s="4" t="s">
        <v>615</v>
      </c>
      <c r="E54" s="4" t="s">
        <v>514</v>
      </c>
      <c r="F54" s="24">
        <v>60</v>
      </c>
      <c r="G54" s="24">
        <v>60</v>
      </c>
      <c r="H54" s="24">
        <v>60</v>
      </c>
      <c r="I54" s="24">
        <v>1.38</v>
      </c>
      <c r="J54" s="183">
        <f t="shared" si="1"/>
        <v>2.3</v>
      </c>
    </row>
    <row r="55" spans="1:10" s="1" customFormat="1" ht="12.75">
      <c r="A55" s="34"/>
      <c r="B55" s="3"/>
      <c r="C55" s="3" t="s">
        <v>420</v>
      </c>
      <c r="D55" s="3"/>
      <c r="E55" s="3" t="s">
        <v>421</v>
      </c>
      <c r="F55" s="25">
        <f>SUM(F56)</f>
        <v>150</v>
      </c>
      <c r="G55" s="25">
        <f>SUM(G56)</f>
        <v>150</v>
      </c>
      <c r="H55" s="25">
        <f>SUM(H56)</f>
        <v>411</v>
      </c>
      <c r="I55" s="25">
        <f>SUM(I56)</f>
        <v>410.27</v>
      </c>
      <c r="J55" s="226">
        <f t="shared" si="1"/>
        <v>99.82238442822384</v>
      </c>
    </row>
    <row r="56" spans="1:10" ht="12.75">
      <c r="A56" s="30" t="s">
        <v>609</v>
      </c>
      <c r="B56" s="4" t="s">
        <v>609</v>
      </c>
      <c r="C56" s="4" t="s">
        <v>396</v>
      </c>
      <c r="D56" s="4" t="s">
        <v>615</v>
      </c>
      <c r="E56" s="43" t="s">
        <v>475</v>
      </c>
      <c r="F56" s="24">
        <v>150</v>
      </c>
      <c r="G56" s="24">
        <v>150</v>
      </c>
      <c r="H56" s="24">
        <v>411</v>
      </c>
      <c r="I56" s="24">
        <v>410.27</v>
      </c>
      <c r="J56" s="183">
        <f t="shared" si="1"/>
        <v>99.82238442822384</v>
      </c>
    </row>
    <row r="57" spans="1:10" s="1" customFormat="1" ht="12.75">
      <c r="A57" s="34"/>
      <c r="B57" s="3"/>
      <c r="C57" s="3" t="s">
        <v>422</v>
      </c>
      <c r="D57" s="3"/>
      <c r="E57" s="3" t="s">
        <v>423</v>
      </c>
      <c r="F57" s="25">
        <f>SUM(F58:F74)</f>
        <v>183000</v>
      </c>
      <c r="G57" s="25">
        <f>SUM(G58:G74)</f>
        <v>190976</v>
      </c>
      <c r="H57" s="25">
        <f>SUM(H58:H74)</f>
        <v>194331</v>
      </c>
      <c r="I57" s="25">
        <f>SUM(I58:I74)</f>
        <v>83429.08</v>
      </c>
      <c r="J57" s="226">
        <f t="shared" si="1"/>
        <v>42.93143142370492</v>
      </c>
    </row>
    <row r="58" spans="1:10" ht="12.75">
      <c r="A58" s="165" t="s">
        <v>609</v>
      </c>
      <c r="B58" s="163" t="s">
        <v>609</v>
      </c>
      <c r="C58" s="163" t="s">
        <v>397</v>
      </c>
      <c r="D58" s="163" t="s">
        <v>22</v>
      </c>
      <c r="E58" s="163" t="s">
        <v>398</v>
      </c>
      <c r="F58" s="164">
        <v>1600</v>
      </c>
      <c r="G58" s="164">
        <v>1600</v>
      </c>
      <c r="H58" s="164">
        <v>1600</v>
      </c>
      <c r="I58" s="164">
        <v>1319.9</v>
      </c>
      <c r="J58" s="183">
        <f t="shared" si="1"/>
        <v>82.49375</v>
      </c>
    </row>
    <row r="59" spans="1:10" ht="12.75">
      <c r="A59" s="165" t="s">
        <v>609</v>
      </c>
      <c r="B59" s="163" t="s">
        <v>609</v>
      </c>
      <c r="C59" s="163" t="s">
        <v>397</v>
      </c>
      <c r="D59" s="163" t="s">
        <v>22</v>
      </c>
      <c r="E59" s="163" t="s">
        <v>399</v>
      </c>
      <c r="F59" s="164">
        <v>350</v>
      </c>
      <c r="G59" s="164">
        <v>350</v>
      </c>
      <c r="H59" s="164">
        <v>350</v>
      </c>
      <c r="I59" s="164">
        <v>199.2</v>
      </c>
      <c r="J59" s="183">
        <f t="shared" si="1"/>
        <v>56.914285714285704</v>
      </c>
    </row>
    <row r="60" spans="1:10" ht="12.75">
      <c r="A60" s="165" t="s">
        <v>609</v>
      </c>
      <c r="B60" s="163" t="s">
        <v>609</v>
      </c>
      <c r="C60" s="163" t="s">
        <v>397</v>
      </c>
      <c r="D60" s="163" t="s">
        <v>22</v>
      </c>
      <c r="E60" s="163" t="s">
        <v>187</v>
      </c>
      <c r="F60" s="164">
        <v>1250</v>
      </c>
      <c r="G60" s="164">
        <v>1250</v>
      </c>
      <c r="H60" s="164">
        <v>1250</v>
      </c>
      <c r="I60" s="164">
        <v>1046</v>
      </c>
      <c r="J60" s="183">
        <f t="shared" si="1"/>
        <v>83.67999999999999</v>
      </c>
    </row>
    <row r="61" spans="1:10" ht="12.75">
      <c r="A61" s="165" t="s">
        <v>609</v>
      </c>
      <c r="B61" s="163" t="s">
        <v>609</v>
      </c>
      <c r="C61" s="163" t="s">
        <v>397</v>
      </c>
      <c r="D61" s="163" t="s">
        <v>22</v>
      </c>
      <c r="E61" s="163" t="s">
        <v>400</v>
      </c>
      <c r="F61" s="164">
        <v>405</v>
      </c>
      <c r="G61" s="164">
        <v>405</v>
      </c>
      <c r="H61" s="164">
        <v>405</v>
      </c>
      <c r="I61" s="164">
        <v>396.66</v>
      </c>
      <c r="J61" s="183">
        <f>I61/H61*100</f>
        <v>97.94074074074075</v>
      </c>
    </row>
    <row r="62" spans="1:10" ht="12.75">
      <c r="A62" s="165" t="s">
        <v>609</v>
      </c>
      <c r="B62" s="163" t="s">
        <v>609</v>
      </c>
      <c r="C62" s="163" t="s">
        <v>397</v>
      </c>
      <c r="D62" s="163" t="s">
        <v>22</v>
      </c>
      <c r="E62" s="163" t="s">
        <v>159</v>
      </c>
      <c r="F62" s="164">
        <v>0</v>
      </c>
      <c r="G62" s="164">
        <v>0</v>
      </c>
      <c r="H62" s="164">
        <v>1274</v>
      </c>
      <c r="I62" s="164">
        <v>1274</v>
      </c>
      <c r="J62" s="183">
        <f t="shared" si="1"/>
        <v>100</v>
      </c>
    </row>
    <row r="63" spans="1:10" ht="12.75">
      <c r="A63" s="165" t="s">
        <v>609</v>
      </c>
      <c r="B63" s="163" t="s">
        <v>609</v>
      </c>
      <c r="C63" s="163" t="s">
        <v>397</v>
      </c>
      <c r="D63" s="163" t="s">
        <v>22</v>
      </c>
      <c r="E63" s="163" t="s">
        <v>401</v>
      </c>
      <c r="F63" s="164">
        <v>168000</v>
      </c>
      <c r="G63" s="164">
        <v>175976</v>
      </c>
      <c r="H63" s="164">
        <v>178057</v>
      </c>
      <c r="I63" s="164">
        <v>74762</v>
      </c>
      <c r="J63" s="183">
        <f t="shared" si="1"/>
        <v>41.987678103079354</v>
      </c>
    </row>
    <row r="64" spans="1:10" ht="12.75">
      <c r="A64" s="165" t="s">
        <v>609</v>
      </c>
      <c r="B64" s="163" t="s">
        <v>609</v>
      </c>
      <c r="C64" s="163" t="s">
        <v>397</v>
      </c>
      <c r="D64" s="163" t="s">
        <v>22</v>
      </c>
      <c r="E64" s="163" t="s">
        <v>402</v>
      </c>
      <c r="F64" s="164">
        <v>2300</v>
      </c>
      <c r="G64" s="164">
        <v>2300</v>
      </c>
      <c r="H64" s="164">
        <v>2300</v>
      </c>
      <c r="I64" s="164">
        <v>1361</v>
      </c>
      <c r="J64" s="183">
        <f t="shared" si="1"/>
        <v>59.173913043478265</v>
      </c>
    </row>
    <row r="65" spans="1:10" ht="12.75">
      <c r="A65" s="165" t="s">
        <v>609</v>
      </c>
      <c r="B65" s="163" t="s">
        <v>609</v>
      </c>
      <c r="C65" s="163" t="s">
        <v>397</v>
      </c>
      <c r="D65" s="163" t="s">
        <v>22</v>
      </c>
      <c r="E65" s="163" t="s">
        <v>403</v>
      </c>
      <c r="F65" s="164">
        <v>1110</v>
      </c>
      <c r="G65" s="164">
        <v>1110</v>
      </c>
      <c r="H65" s="164">
        <v>1110</v>
      </c>
      <c r="I65" s="164">
        <v>558</v>
      </c>
      <c r="J65" s="183">
        <f t="shared" si="1"/>
        <v>50.27027027027027</v>
      </c>
    </row>
    <row r="66" spans="1:10" ht="12.75">
      <c r="A66" s="165" t="s">
        <v>609</v>
      </c>
      <c r="B66" s="163" t="s">
        <v>609</v>
      </c>
      <c r="C66" s="163" t="s">
        <v>397</v>
      </c>
      <c r="D66" s="163" t="s">
        <v>22</v>
      </c>
      <c r="E66" s="163" t="s">
        <v>404</v>
      </c>
      <c r="F66" s="164">
        <v>2810</v>
      </c>
      <c r="G66" s="164">
        <v>2810</v>
      </c>
      <c r="H66" s="164">
        <v>2810</v>
      </c>
      <c r="I66" s="164">
        <v>1392.08</v>
      </c>
      <c r="J66" s="183">
        <f aca="true" t="shared" si="2" ref="J66:J71">I66/H66*100</f>
        <v>49.54021352313167</v>
      </c>
    </row>
    <row r="67" spans="1:10" ht="12.75">
      <c r="A67" s="165"/>
      <c r="B67" s="163"/>
      <c r="C67" s="163" t="s">
        <v>397</v>
      </c>
      <c r="D67" s="163" t="s">
        <v>22</v>
      </c>
      <c r="E67" s="163" t="s">
        <v>515</v>
      </c>
      <c r="F67" s="164">
        <v>62</v>
      </c>
      <c r="G67" s="164">
        <v>62</v>
      </c>
      <c r="H67" s="164">
        <v>62</v>
      </c>
      <c r="I67" s="164">
        <v>0</v>
      </c>
      <c r="J67" s="183">
        <f t="shared" si="2"/>
        <v>0</v>
      </c>
    </row>
    <row r="68" spans="1:10" ht="12.75">
      <c r="A68" s="165"/>
      <c r="B68" s="163"/>
      <c r="C68" s="163" t="s">
        <v>397</v>
      </c>
      <c r="D68" s="163" t="s">
        <v>22</v>
      </c>
      <c r="E68" s="163" t="s">
        <v>516</v>
      </c>
      <c r="F68" s="164">
        <v>140</v>
      </c>
      <c r="G68" s="164">
        <v>140</v>
      </c>
      <c r="H68" s="164">
        <v>140</v>
      </c>
      <c r="I68" s="164">
        <v>137.05</v>
      </c>
      <c r="J68" s="183">
        <f t="shared" si="2"/>
        <v>97.89285714285715</v>
      </c>
    </row>
    <row r="69" spans="1:10" ht="12.75">
      <c r="A69" s="165"/>
      <c r="B69" s="163"/>
      <c r="C69" s="163" t="s">
        <v>397</v>
      </c>
      <c r="D69" s="163" t="s">
        <v>571</v>
      </c>
      <c r="E69" s="163" t="s">
        <v>572</v>
      </c>
      <c r="F69" s="164">
        <v>400</v>
      </c>
      <c r="G69" s="164">
        <v>400</v>
      </c>
      <c r="H69" s="164">
        <v>400</v>
      </c>
      <c r="I69" s="164">
        <v>175.5</v>
      </c>
      <c r="J69" s="183">
        <f t="shared" si="2"/>
        <v>43.875</v>
      </c>
    </row>
    <row r="70" spans="1:10" ht="12.75">
      <c r="A70" s="165"/>
      <c r="B70" s="163"/>
      <c r="C70" s="163" t="s">
        <v>397</v>
      </c>
      <c r="D70" s="163" t="s">
        <v>573</v>
      </c>
      <c r="E70" s="163" t="s">
        <v>574</v>
      </c>
      <c r="F70" s="164">
        <v>100</v>
      </c>
      <c r="G70" s="164">
        <v>100</v>
      </c>
      <c r="H70" s="164">
        <v>100</v>
      </c>
      <c r="I70" s="164">
        <v>30.97</v>
      </c>
      <c r="J70" s="183">
        <f t="shared" si="2"/>
        <v>30.97</v>
      </c>
    </row>
    <row r="71" spans="1:10" ht="13.5" thickBot="1">
      <c r="A71" s="165"/>
      <c r="B71" s="163"/>
      <c r="C71" s="163" t="s">
        <v>397</v>
      </c>
      <c r="D71" s="163" t="s">
        <v>571</v>
      </c>
      <c r="E71" s="163" t="s">
        <v>575</v>
      </c>
      <c r="F71" s="164">
        <v>1173</v>
      </c>
      <c r="G71" s="164">
        <v>1173</v>
      </c>
      <c r="H71" s="164">
        <v>1173</v>
      </c>
      <c r="I71" s="164">
        <v>660.22</v>
      </c>
      <c r="J71" s="183">
        <f t="shared" si="2"/>
        <v>56.2847399829497</v>
      </c>
    </row>
    <row r="72" spans="1:10" s="1" customFormat="1" ht="38.25">
      <c r="A72" s="26" t="s">
        <v>358</v>
      </c>
      <c r="B72" s="27" t="s">
        <v>285</v>
      </c>
      <c r="C72" s="27" t="s">
        <v>603</v>
      </c>
      <c r="D72" s="27" t="s">
        <v>604</v>
      </c>
      <c r="E72" s="27" t="s">
        <v>605</v>
      </c>
      <c r="F72" s="28" t="s">
        <v>606</v>
      </c>
      <c r="G72" s="220" t="s">
        <v>497</v>
      </c>
      <c r="H72" s="220" t="s">
        <v>607</v>
      </c>
      <c r="I72" s="28" t="s">
        <v>608</v>
      </c>
      <c r="J72" s="29" t="s">
        <v>286</v>
      </c>
    </row>
    <row r="73" spans="1:10" ht="12.75">
      <c r="A73" s="165"/>
      <c r="B73" s="163"/>
      <c r="C73" s="163" t="s">
        <v>397</v>
      </c>
      <c r="D73" s="163" t="s">
        <v>573</v>
      </c>
      <c r="E73" s="163" t="s">
        <v>576</v>
      </c>
      <c r="F73" s="164">
        <v>300</v>
      </c>
      <c r="G73" s="164">
        <v>300</v>
      </c>
      <c r="H73" s="164">
        <v>300</v>
      </c>
      <c r="I73" s="164">
        <v>116.5</v>
      </c>
      <c r="J73" s="183">
        <f>I73/H73*100</f>
        <v>38.83333333333333</v>
      </c>
    </row>
    <row r="74" spans="1:10" ht="12.75">
      <c r="A74" s="165"/>
      <c r="B74" s="163"/>
      <c r="C74" s="163" t="s">
        <v>499</v>
      </c>
      <c r="D74" s="163" t="s">
        <v>500</v>
      </c>
      <c r="E74" s="163" t="s">
        <v>160</v>
      </c>
      <c r="F74" s="164">
        <v>3000</v>
      </c>
      <c r="G74" s="164">
        <v>3000</v>
      </c>
      <c r="H74" s="164">
        <v>3000</v>
      </c>
      <c r="I74" s="164">
        <v>0</v>
      </c>
      <c r="J74" s="183">
        <f>I74/H74*100</f>
        <v>0</v>
      </c>
    </row>
    <row r="75" spans="1:10" ht="15">
      <c r="A75" s="165"/>
      <c r="B75" s="163"/>
      <c r="C75" s="163"/>
      <c r="D75" s="163"/>
      <c r="E75" s="163"/>
      <c r="F75" s="164"/>
      <c r="G75" s="164"/>
      <c r="H75" s="164"/>
      <c r="I75" s="164"/>
      <c r="J75" s="63"/>
    </row>
    <row r="76" spans="1:10" ht="15">
      <c r="A76" s="30"/>
      <c r="B76" s="4"/>
      <c r="C76" s="4"/>
      <c r="D76" s="4"/>
      <c r="E76" s="3" t="s">
        <v>554</v>
      </c>
      <c r="F76" s="25">
        <v>1070</v>
      </c>
      <c r="G76" s="25">
        <v>1070</v>
      </c>
      <c r="H76" s="25">
        <v>1070</v>
      </c>
      <c r="I76" s="25">
        <v>536.05</v>
      </c>
      <c r="J76" s="63">
        <f>I76/H76*100</f>
        <v>50.09813084112149</v>
      </c>
    </row>
    <row r="77" spans="1:10" ht="10.5" customHeight="1">
      <c r="A77" s="30"/>
      <c r="B77" s="4"/>
      <c r="C77" s="4"/>
      <c r="D77" s="4"/>
      <c r="E77" s="4"/>
      <c r="F77" s="24"/>
      <c r="G77" s="24"/>
      <c r="H77" s="24"/>
      <c r="I77" s="24"/>
      <c r="J77" s="63"/>
    </row>
    <row r="78" spans="1:10" s="91" customFormat="1" ht="15">
      <c r="A78" s="49" t="s">
        <v>23</v>
      </c>
      <c r="B78" s="50" t="s">
        <v>609</v>
      </c>
      <c r="C78" s="50" t="s">
        <v>609</v>
      </c>
      <c r="D78" s="50" t="s">
        <v>609</v>
      </c>
      <c r="E78" s="50" t="s">
        <v>405</v>
      </c>
      <c r="F78" s="51">
        <f>SUM(F79)</f>
        <v>1000</v>
      </c>
      <c r="G78" s="51">
        <f>SUM(G79)</f>
        <v>1000</v>
      </c>
      <c r="H78" s="51">
        <f>SUM(H79)</f>
        <v>1000</v>
      </c>
      <c r="I78" s="51">
        <f>SUM(I79)</f>
        <v>149.85</v>
      </c>
      <c r="J78" s="63">
        <f>I78/H78*100</f>
        <v>14.984999999999998</v>
      </c>
    </row>
    <row r="79" spans="1:10" ht="15">
      <c r="A79" s="30" t="s">
        <v>609</v>
      </c>
      <c r="B79" s="4" t="s">
        <v>609</v>
      </c>
      <c r="C79" s="4" t="s">
        <v>406</v>
      </c>
      <c r="D79" s="4" t="s">
        <v>407</v>
      </c>
      <c r="E79" s="4" t="s">
        <v>476</v>
      </c>
      <c r="F79" s="24">
        <v>1000</v>
      </c>
      <c r="G79" s="24">
        <v>1000</v>
      </c>
      <c r="H79" s="24">
        <v>1000</v>
      </c>
      <c r="I79" s="24">
        <v>149.85</v>
      </c>
      <c r="J79" s="63"/>
    </row>
    <row r="80" spans="1:10" ht="7.5" customHeight="1">
      <c r="A80" s="30"/>
      <c r="B80" s="4"/>
      <c r="C80" s="4"/>
      <c r="D80" s="4"/>
      <c r="E80" s="4"/>
      <c r="F80" s="24"/>
      <c r="G80" s="24"/>
      <c r="H80" s="24"/>
      <c r="I80" s="24"/>
      <c r="J80" s="63"/>
    </row>
    <row r="81" spans="1:10" ht="15">
      <c r="A81" s="49"/>
      <c r="B81" s="50"/>
      <c r="C81" s="50"/>
      <c r="D81" s="50"/>
      <c r="E81" s="50" t="s">
        <v>481</v>
      </c>
      <c r="F81" s="51">
        <f>SUM(F82)</f>
        <v>67500</v>
      </c>
      <c r="G81" s="51">
        <f>SUM(G82)</f>
        <v>67500</v>
      </c>
      <c r="H81" s="51">
        <f>SUM(H82)</f>
        <v>67500</v>
      </c>
      <c r="I81" s="51">
        <f>SUM(I82)</f>
        <v>0</v>
      </c>
      <c r="J81" s="63">
        <f>I81/H81*100</f>
        <v>0</v>
      </c>
    </row>
    <row r="82" spans="1:10" ht="15">
      <c r="A82" s="30"/>
      <c r="B82" s="4"/>
      <c r="C82" s="4" t="s">
        <v>494</v>
      </c>
      <c r="D82" s="4" t="s">
        <v>482</v>
      </c>
      <c r="E82" s="4" t="s">
        <v>483</v>
      </c>
      <c r="F82" s="24">
        <v>67500</v>
      </c>
      <c r="G82" s="24">
        <v>67500</v>
      </c>
      <c r="H82" s="24">
        <v>67500</v>
      </c>
      <c r="I82" s="155">
        <v>0</v>
      </c>
      <c r="J82" s="63"/>
    </row>
    <row r="83" spans="1:10" ht="9.75" customHeight="1">
      <c r="A83" s="30"/>
      <c r="B83" s="4"/>
      <c r="C83" s="4"/>
      <c r="D83" s="4"/>
      <c r="E83" s="4"/>
      <c r="F83" s="24"/>
      <c r="G83" s="24"/>
      <c r="H83" s="24"/>
      <c r="I83" s="24"/>
      <c r="J83" s="63"/>
    </row>
    <row r="84" spans="1:10" s="77" customFormat="1" ht="15.75" thickBot="1">
      <c r="A84" s="74"/>
      <c r="B84" s="75"/>
      <c r="C84" s="75"/>
      <c r="D84" s="75"/>
      <c r="E84" s="75" t="s">
        <v>508</v>
      </c>
      <c r="F84" s="76">
        <f>F78+F4+F81+F76</f>
        <v>487180</v>
      </c>
      <c r="G84" s="76">
        <f>G78+G4+G81+G76</f>
        <v>495156</v>
      </c>
      <c r="H84" s="76">
        <f>H78+H4+H81+H76</f>
        <v>499721</v>
      </c>
      <c r="I84" s="76">
        <f>I78+I4+I81+I76</f>
        <v>221051.17</v>
      </c>
      <c r="J84" s="311">
        <f>I84/H84*100</f>
        <v>44.234917083732725</v>
      </c>
    </row>
  </sheetData>
  <sheetProtection/>
  <mergeCells count="2">
    <mergeCell ref="A3:E3"/>
    <mergeCell ref="A2:J2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landscape" paperSize="9" r:id="rId1"/>
  <headerFooter alignWithMargins="0">
    <oddHeader>&amp;CČerpanie rozpočtu Obce Veľká Lehota k 30.06.2011 - PRÍJMY
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8.75390625" style="0" customWidth="1"/>
    <col min="2" max="2" width="12.125" style="0" customWidth="1"/>
    <col min="3" max="3" width="6.00390625" style="0" customWidth="1"/>
    <col min="4" max="4" width="8.875" style="0" customWidth="1"/>
    <col min="5" max="5" width="8.00390625" style="0" customWidth="1"/>
    <col min="6" max="6" width="5.00390625" style="0" bestFit="1" customWidth="1"/>
    <col min="7" max="7" width="41.25390625" style="0" customWidth="1"/>
    <col min="8" max="8" width="10.375" style="0" bestFit="1" customWidth="1"/>
    <col min="9" max="9" width="10.125" style="0" customWidth="1"/>
    <col min="10" max="11" width="9.875" style="0" customWidth="1"/>
    <col min="12" max="12" width="7.75390625" style="0" customWidth="1"/>
  </cols>
  <sheetData>
    <row r="1" spans="1:12" s="1" customFormat="1" ht="40.5" customHeight="1" thickBot="1">
      <c r="A1" s="7" t="s">
        <v>283</v>
      </c>
      <c r="B1" s="8" t="s">
        <v>282</v>
      </c>
      <c r="C1" s="8" t="s">
        <v>284</v>
      </c>
      <c r="D1" s="8" t="s">
        <v>285</v>
      </c>
      <c r="E1" s="8" t="s">
        <v>603</v>
      </c>
      <c r="F1" s="8" t="s">
        <v>604</v>
      </c>
      <c r="G1" s="8" t="s">
        <v>605</v>
      </c>
      <c r="H1" s="9" t="s">
        <v>606</v>
      </c>
      <c r="I1" s="223" t="s">
        <v>497</v>
      </c>
      <c r="J1" s="9" t="s">
        <v>607</v>
      </c>
      <c r="K1" s="9" t="s">
        <v>608</v>
      </c>
      <c r="L1" s="224" t="s">
        <v>286</v>
      </c>
    </row>
    <row r="2" spans="1:12" ht="13.5" thickBot="1">
      <c r="A2" s="10" t="s">
        <v>610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7"/>
    </row>
    <row r="3" spans="1:12" s="83" customFormat="1" ht="30.75" thickBot="1">
      <c r="A3" s="78" t="s">
        <v>611</v>
      </c>
      <c r="B3" s="79" t="s">
        <v>609</v>
      </c>
      <c r="C3" s="79" t="s">
        <v>609</v>
      </c>
      <c r="D3" s="79" t="s">
        <v>609</v>
      </c>
      <c r="E3" s="79" t="s">
        <v>609</v>
      </c>
      <c r="F3" s="79" t="s">
        <v>609</v>
      </c>
      <c r="G3" s="80" t="s">
        <v>612</v>
      </c>
      <c r="H3" s="81">
        <f>H4+H6+H14+H33+H38</f>
        <v>53431</v>
      </c>
      <c r="I3" s="81">
        <f>I4+I6+I14+I33+I38</f>
        <v>53431</v>
      </c>
      <c r="J3" s="81">
        <f>J4+J6+J14+J33+J38</f>
        <v>53531</v>
      </c>
      <c r="K3" s="81">
        <f>K4+K6+K14+K33+K38</f>
        <v>24804.54</v>
      </c>
      <c r="L3" s="82">
        <f>K3/J3*100</f>
        <v>46.33677682090752</v>
      </c>
    </row>
    <row r="4" spans="1:12" ht="12.75">
      <c r="A4" s="239"/>
      <c r="B4" s="11"/>
      <c r="C4" s="11"/>
      <c r="D4" s="11"/>
      <c r="E4" s="11" t="s">
        <v>287</v>
      </c>
      <c r="F4" s="11"/>
      <c r="G4" s="11" t="s">
        <v>288</v>
      </c>
      <c r="H4" s="12">
        <f>SUM(H5)</f>
        <v>33800</v>
      </c>
      <c r="I4" s="12">
        <f>SUM(I5)</f>
        <v>33800</v>
      </c>
      <c r="J4" s="12">
        <f>SUM(J5)</f>
        <v>33800</v>
      </c>
      <c r="K4" s="12">
        <f>SUM(K5)</f>
        <v>15920.4</v>
      </c>
      <c r="L4" s="240">
        <f>K4/J4*100</f>
        <v>47.10177514792899</v>
      </c>
    </row>
    <row r="5" spans="1:12" ht="12.75">
      <c r="A5" s="30" t="s">
        <v>609</v>
      </c>
      <c r="B5" s="4" t="s">
        <v>609</v>
      </c>
      <c r="C5" s="4" t="s">
        <v>609</v>
      </c>
      <c r="D5" s="4" t="s">
        <v>613</v>
      </c>
      <c r="E5" s="4" t="s">
        <v>614</v>
      </c>
      <c r="F5" s="4" t="s">
        <v>615</v>
      </c>
      <c r="G5" s="4" t="s">
        <v>289</v>
      </c>
      <c r="H5" s="5">
        <v>33800</v>
      </c>
      <c r="I5" s="5">
        <v>33800</v>
      </c>
      <c r="J5" s="5">
        <v>33800</v>
      </c>
      <c r="K5" s="5">
        <v>15920.4</v>
      </c>
      <c r="L5" s="47"/>
    </row>
    <row r="6" spans="1:12" ht="12.75">
      <c r="A6" s="30"/>
      <c r="B6" s="4"/>
      <c r="C6" s="4"/>
      <c r="D6" s="4"/>
      <c r="E6" s="3" t="s">
        <v>290</v>
      </c>
      <c r="F6" s="3"/>
      <c r="G6" s="3" t="s">
        <v>291</v>
      </c>
      <c r="H6" s="6">
        <f>SUM(H7:H13)</f>
        <v>11824</v>
      </c>
      <c r="I6" s="6">
        <f>SUM(I7:I13)</f>
        <v>11824</v>
      </c>
      <c r="J6" s="6">
        <f>SUM(J7:J13)</f>
        <v>11824</v>
      </c>
      <c r="K6" s="6">
        <f>SUM(K7:K13)</f>
        <v>5517.879999999999</v>
      </c>
      <c r="L6" s="241">
        <f aca="true" t="shared" si="0" ref="L6:L27">K6/J6*100</f>
        <v>46.66677943166441</v>
      </c>
    </row>
    <row r="7" spans="1:12" ht="12.75">
      <c r="A7" s="30" t="s">
        <v>609</v>
      </c>
      <c r="B7" s="4" t="s">
        <v>609</v>
      </c>
      <c r="C7" s="4" t="s">
        <v>609</v>
      </c>
      <c r="D7" s="4" t="s">
        <v>613</v>
      </c>
      <c r="E7" s="4" t="s">
        <v>616</v>
      </c>
      <c r="F7" s="4" t="s">
        <v>615</v>
      </c>
      <c r="G7" s="4" t="s">
        <v>292</v>
      </c>
      <c r="H7" s="5">
        <v>3380</v>
      </c>
      <c r="I7" s="5">
        <v>3380</v>
      </c>
      <c r="J7" s="5">
        <v>3380</v>
      </c>
      <c r="K7" s="5">
        <v>1592.04</v>
      </c>
      <c r="L7" s="242">
        <f t="shared" si="0"/>
        <v>47.10177514792899</v>
      </c>
    </row>
    <row r="8" spans="1:12" ht="12.75">
      <c r="A8" s="30" t="s">
        <v>609</v>
      </c>
      <c r="B8" s="4" t="s">
        <v>609</v>
      </c>
      <c r="C8" s="4" t="s">
        <v>609</v>
      </c>
      <c r="D8" s="4" t="s">
        <v>613</v>
      </c>
      <c r="E8" s="4" t="s">
        <v>617</v>
      </c>
      <c r="F8" s="4" t="s">
        <v>615</v>
      </c>
      <c r="G8" s="4" t="s">
        <v>293</v>
      </c>
      <c r="H8" s="5">
        <v>475</v>
      </c>
      <c r="I8" s="5">
        <v>475</v>
      </c>
      <c r="J8" s="5">
        <v>475</v>
      </c>
      <c r="K8" s="5">
        <v>175.13</v>
      </c>
      <c r="L8" s="242">
        <f t="shared" si="0"/>
        <v>36.869473684210526</v>
      </c>
    </row>
    <row r="9" spans="1:12" ht="12.75">
      <c r="A9" s="30" t="s">
        <v>609</v>
      </c>
      <c r="B9" s="4" t="s">
        <v>609</v>
      </c>
      <c r="C9" s="4" t="s">
        <v>609</v>
      </c>
      <c r="D9" s="4" t="s">
        <v>613</v>
      </c>
      <c r="E9" s="4" t="s">
        <v>618</v>
      </c>
      <c r="F9" s="4" t="s">
        <v>615</v>
      </c>
      <c r="G9" s="4" t="s">
        <v>294</v>
      </c>
      <c r="H9" s="5">
        <v>4732</v>
      </c>
      <c r="I9" s="5">
        <v>4732</v>
      </c>
      <c r="J9" s="5">
        <v>4732</v>
      </c>
      <c r="K9" s="5">
        <v>2228.8</v>
      </c>
      <c r="L9" s="242">
        <f t="shared" si="0"/>
        <v>47.100591715976336</v>
      </c>
    </row>
    <row r="10" spans="1:12" ht="12.75">
      <c r="A10" s="30" t="s">
        <v>609</v>
      </c>
      <c r="B10" s="4" t="s">
        <v>609</v>
      </c>
      <c r="C10" s="4" t="s">
        <v>609</v>
      </c>
      <c r="D10" s="4" t="s">
        <v>613</v>
      </c>
      <c r="E10" s="4" t="s">
        <v>0</v>
      </c>
      <c r="F10" s="4" t="s">
        <v>615</v>
      </c>
      <c r="G10" s="4" t="s">
        <v>295</v>
      </c>
      <c r="H10" s="5">
        <v>275</v>
      </c>
      <c r="I10" s="5">
        <v>275</v>
      </c>
      <c r="J10" s="5">
        <v>275</v>
      </c>
      <c r="K10" s="5">
        <v>129.48</v>
      </c>
      <c r="L10" s="242">
        <f t="shared" si="0"/>
        <v>47.08363636363636</v>
      </c>
    </row>
    <row r="11" spans="1:12" ht="12.75">
      <c r="A11" s="30" t="s">
        <v>609</v>
      </c>
      <c r="B11" s="4" t="s">
        <v>609</v>
      </c>
      <c r="C11" s="4" t="s">
        <v>609</v>
      </c>
      <c r="D11" s="4" t="s">
        <v>613</v>
      </c>
      <c r="E11" s="4" t="s">
        <v>1</v>
      </c>
      <c r="F11" s="4" t="s">
        <v>615</v>
      </c>
      <c r="G11" s="4" t="s">
        <v>296</v>
      </c>
      <c r="H11" s="5">
        <v>1014</v>
      </c>
      <c r="I11" s="5">
        <v>1014</v>
      </c>
      <c r="J11" s="5">
        <v>1014</v>
      </c>
      <c r="K11" s="5">
        <v>477.41</v>
      </c>
      <c r="L11" s="242">
        <f t="shared" si="0"/>
        <v>47.081854043392504</v>
      </c>
    </row>
    <row r="12" spans="1:12" ht="12.75">
      <c r="A12" s="30" t="s">
        <v>609</v>
      </c>
      <c r="B12" s="4" t="s">
        <v>609</v>
      </c>
      <c r="C12" s="4" t="s">
        <v>609</v>
      </c>
      <c r="D12" s="4" t="s">
        <v>613</v>
      </c>
      <c r="E12" s="4" t="s">
        <v>2</v>
      </c>
      <c r="F12" s="4" t="s">
        <v>615</v>
      </c>
      <c r="G12" s="4" t="s">
        <v>297</v>
      </c>
      <c r="H12" s="5">
        <v>338</v>
      </c>
      <c r="I12" s="5">
        <v>338</v>
      </c>
      <c r="J12" s="5">
        <v>338</v>
      </c>
      <c r="K12" s="5">
        <v>158.98</v>
      </c>
      <c r="L12" s="242">
        <f t="shared" si="0"/>
        <v>47.035502958579876</v>
      </c>
    </row>
    <row r="13" spans="1:12" ht="12.75">
      <c r="A13" s="30" t="s">
        <v>609</v>
      </c>
      <c r="B13" s="4" t="s">
        <v>609</v>
      </c>
      <c r="C13" s="4" t="s">
        <v>609</v>
      </c>
      <c r="D13" s="4" t="s">
        <v>613</v>
      </c>
      <c r="E13" s="4" t="s">
        <v>3</v>
      </c>
      <c r="F13" s="4" t="s">
        <v>615</v>
      </c>
      <c r="G13" s="4" t="s">
        <v>298</v>
      </c>
      <c r="H13" s="5">
        <v>1610</v>
      </c>
      <c r="I13" s="5">
        <v>1610</v>
      </c>
      <c r="J13" s="5">
        <v>1610</v>
      </c>
      <c r="K13" s="5">
        <v>756.04</v>
      </c>
      <c r="L13" s="242">
        <f t="shared" si="0"/>
        <v>46.959006211180125</v>
      </c>
    </row>
    <row r="14" spans="1:12" ht="12.75">
      <c r="A14" s="30"/>
      <c r="B14" s="4"/>
      <c r="C14" s="4"/>
      <c r="D14" s="4"/>
      <c r="E14" s="3" t="s">
        <v>299</v>
      </c>
      <c r="F14" s="3"/>
      <c r="G14" s="3" t="s">
        <v>300</v>
      </c>
      <c r="H14" s="6">
        <f>SUM(H15:H32)</f>
        <v>7375</v>
      </c>
      <c r="I14" s="6">
        <f>SUM(I15:I32)</f>
        <v>7375</v>
      </c>
      <c r="J14" s="6">
        <f>SUM(J15:J32)</f>
        <v>7475</v>
      </c>
      <c r="K14" s="6">
        <f>SUM(K15:K32)</f>
        <v>3128.5400000000004</v>
      </c>
      <c r="L14" s="241">
        <f t="shared" si="0"/>
        <v>41.85337792642141</v>
      </c>
    </row>
    <row r="15" spans="1:12" ht="76.5">
      <c r="A15" s="30" t="s">
        <v>609</v>
      </c>
      <c r="B15" s="4" t="s">
        <v>609</v>
      </c>
      <c r="C15" s="4" t="s">
        <v>609</v>
      </c>
      <c r="D15" s="4" t="s">
        <v>613</v>
      </c>
      <c r="E15" s="4" t="s">
        <v>4</v>
      </c>
      <c r="F15" s="4" t="s">
        <v>615</v>
      </c>
      <c r="G15" s="187" t="s">
        <v>161</v>
      </c>
      <c r="H15" s="5">
        <v>1840</v>
      </c>
      <c r="I15" s="5">
        <v>1840</v>
      </c>
      <c r="J15" s="5">
        <v>1840</v>
      </c>
      <c r="K15" s="5">
        <f>102.15+178.3+56.64+124.83+68.29</f>
        <v>530.21</v>
      </c>
      <c r="L15" s="242">
        <f t="shared" si="0"/>
        <v>28.81576086956522</v>
      </c>
    </row>
    <row r="16" spans="1:12" ht="12.75">
      <c r="A16" s="30" t="s">
        <v>609</v>
      </c>
      <c r="B16" s="4" t="s">
        <v>609</v>
      </c>
      <c r="C16" s="4" t="s">
        <v>609</v>
      </c>
      <c r="D16" s="4" t="s">
        <v>613</v>
      </c>
      <c r="E16" s="4" t="s">
        <v>5</v>
      </c>
      <c r="F16" s="4" t="s">
        <v>615</v>
      </c>
      <c r="G16" s="43" t="s">
        <v>188</v>
      </c>
      <c r="H16" s="5">
        <v>435</v>
      </c>
      <c r="I16" s="5">
        <v>435</v>
      </c>
      <c r="J16" s="5">
        <v>435</v>
      </c>
      <c r="K16" s="5">
        <v>70.98</v>
      </c>
      <c r="L16" s="242">
        <f t="shared" si="0"/>
        <v>16.317241379310346</v>
      </c>
    </row>
    <row r="17" spans="1:12" ht="12.75">
      <c r="A17" s="30" t="s">
        <v>609</v>
      </c>
      <c r="B17" s="4" t="s">
        <v>609</v>
      </c>
      <c r="C17" s="4" t="s">
        <v>609</v>
      </c>
      <c r="D17" s="4" t="s">
        <v>613</v>
      </c>
      <c r="E17" s="4" t="s">
        <v>6</v>
      </c>
      <c r="F17" s="4" t="s">
        <v>615</v>
      </c>
      <c r="G17" s="43" t="s">
        <v>330</v>
      </c>
      <c r="H17" s="5">
        <v>35</v>
      </c>
      <c r="I17" s="5">
        <v>35</v>
      </c>
      <c r="J17" s="5">
        <v>35</v>
      </c>
      <c r="K17" s="5">
        <v>0</v>
      </c>
      <c r="L17" s="242">
        <f t="shared" si="0"/>
        <v>0</v>
      </c>
    </row>
    <row r="18" spans="1:12" ht="12.75">
      <c r="A18" s="30"/>
      <c r="B18" s="4"/>
      <c r="C18" s="4"/>
      <c r="D18" s="4" t="s">
        <v>613</v>
      </c>
      <c r="E18" s="4" t="s">
        <v>491</v>
      </c>
      <c r="F18" s="4" t="s">
        <v>615</v>
      </c>
      <c r="G18" s="43" t="s">
        <v>113</v>
      </c>
      <c r="H18" s="5">
        <v>30</v>
      </c>
      <c r="I18" s="5">
        <v>30</v>
      </c>
      <c r="J18" s="5">
        <v>30</v>
      </c>
      <c r="K18" s="5">
        <v>15.54</v>
      </c>
      <c r="L18" s="242">
        <f t="shared" si="0"/>
        <v>51.800000000000004</v>
      </c>
    </row>
    <row r="19" spans="1:12" ht="12.75">
      <c r="A19" s="30" t="s">
        <v>609</v>
      </c>
      <c r="B19" s="4" t="s">
        <v>609</v>
      </c>
      <c r="C19" s="4" t="s">
        <v>609</v>
      </c>
      <c r="D19" s="4" t="s">
        <v>613</v>
      </c>
      <c r="E19" s="4" t="s">
        <v>7</v>
      </c>
      <c r="F19" s="4" t="s">
        <v>615</v>
      </c>
      <c r="G19" s="43" t="s">
        <v>189</v>
      </c>
      <c r="H19" s="5">
        <v>100</v>
      </c>
      <c r="I19" s="5">
        <v>100</v>
      </c>
      <c r="J19" s="5">
        <v>100</v>
      </c>
      <c r="K19" s="5">
        <v>6.81</v>
      </c>
      <c r="L19" s="242">
        <f t="shared" si="0"/>
        <v>6.81</v>
      </c>
    </row>
    <row r="20" spans="1:12" ht="12.75">
      <c r="A20" s="30" t="s">
        <v>609</v>
      </c>
      <c r="B20" s="4" t="s">
        <v>609</v>
      </c>
      <c r="C20" s="4" t="s">
        <v>609</v>
      </c>
      <c r="D20" s="4" t="s">
        <v>613</v>
      </c>
      <c r="E20" s="4" t="s">
        <v>8</v>
      </c>
      <c r="F20" s="4" t="s">
        <v>615</v>
      </c>
      <c r="G20" s="4" t="s">
        <v>484</v>
      </c>
      <c r="H20" s="5">
        <v>500</v>
      </c>
      <c r="I20" s="5">
        <v>500</v>
      </c>
      <c r="J20" s="5">
        <v>500</v>
      </c>
      <c r="K20" s="5">
        <v>143.71</v>
      </c>
      <c r="L20" s="242">
        <f t="shared" si="0"/>
        <v>28.742</v>
      </c>
    </row>
    <row r="21" spans="1:12" ht="12.75">
      <c r="A21" s="30" t="s">
        <v>609</v>
      </c>
      <c r="B21" s="4" t="s">
        <v>609</v>
      </c>
      <c r="C21" s="4" t="s">
        <v>609</v>
      </c>
      <c r="D21" s="4" t="s">
        <v>613</v>
      </c>
      <c r="E21" s="4" t="s">
        <v>8</v>
      </c>
      <c r="F21" s="4" t="s">
        <v>615</v>
      </c>
      <c r="G21" s="4" t="s">
        <v>333</v>
      </c>
      <c r="H21" s="5">
        <v>20</v>
      </c>
      <c r="I21" s="5">
        <v>20</v>
      </c>
      <c r="J21" s="5">
        <v>20</v>
      </c>
      <c r="K21" s="5">
        <v>0</v>
      </c>
      <c r="L21" s="242">
        <f t="shared" si="0"/>
        <v>0</v>
      </c>
    </row>
    <row r="22" spans="1:12" ht="14.25" customHeight="1">
      <c r="A22" s="30" t="s">
        <v>609</v>
      </c>
      <c r="B22" s="4" t="s">
        <v>609</v>
      </c>
      <c r="C22" s="4" t="s">
        <v>609</v>
      </c>
      <c r="D22" s="4" t="s">
        <v>613</v>
      </c>
      <c r="E22" s="4" t="s">
        <v>9</v>
      </c>
      <c r="F22" s="4" t="s">
        <v>615</v>
      </c>
      <c r="G22" s="43" t="s">
        <v>114</v>
      </c>
      <c r="H22" s="5">
        <v>50</v>
      </c>
      <c r="I22" s="5">
        <v>50</v>
      </c>
      <c r="J22" s="5">
        <v>50</v>
      </c>
      <c r="K22" s="5">
        <v>20</v>
      </c>
      <c r="L22" s="242">
        <f t="shared" si="0"/>
        <v>40</v>
      </c>
    </row>
    <row r="23" spans="1:12" ht="12.75">
      <c r="A23" s="30" t="s">
        <v>609</v>
      </c>
      <c r="B23" s="4" t="s">
        <v>609</v>
      </c>
      <c r="C23" s="4" t="s">
        <v>609</v>
      </c>
      <c r="D23" s="4" t="s">
        <v>613</v>
      </c>
      <c r="E23" s="4" t="s">
        <v>11</v>
      </c>
      <c r="F23" s="4" t="s">
        <v>615</v>
      </c>
      <c r="G23" s="4" t="s">
        <v>595</v>
      </c>
      <c r="H23" s="5">
        <v>45</v>
      </c>
      <c r="I23" s="5">
        <v>50</v>
      </c>
      <c r="J23" s="5">
        <v>50</v>
      </c>
      <c r="K23" s="5">
        <v>50</v>
      </c>
      <c r="L23" s="242">
        <f t="shared" si="0"/>
        <v>100</v>
      </c>
    </row>
    <row r="24" spans="1:12" ht="25.5">
      <c r="A24" s="30" t="s">
        <v>609</v>
      </c>
      <c r="B24" s="4" t="s">
        <v>609</v>
      </c>
      <c r="C24" s="4" t="s">
        <v>609</v>
      </c>
      <c r="D24" s="4" t="s">
        <v>613</v>
      </c>
      <c r="E24" s="4" t="s">
        <v>12</v>
      </c>
      <c r="F24" s="4" t="s">
        <v>615</v>
      </c>
      <c r="G24" s="43" t="s">
        <v>115</v>
      </c>
      <c r="H24" s="5">
        <v>45</v>
      </c>
      <c r="I24" s="5">
        <v>45</v>
      </c>
      <c r="J24" s="5">
        <v>145</v>
      </c>
      <c r="K24" s="5">
        <v>113.48</v>
      </c>
      <c r="L24" s="242">
        <f t="shared" si="0"/>
        <v>78.26206896551724</v>
      </c>
    </row>
    <row r="25" spans="1:12" ht="12.75">
      <c r="A25" s="30" t="s">
        <v>609</v>
      </c>
      <c r="B25" s="4" t="s">
        <v>609</v>
      </c>
      <c r="C25" s="4" t="s">
        <v>609</v>
      </c>
      <c r="D25" s="4" t="s">
        <v>613</v>
      </c>
      <c r="E25" s="4" t="s">
        <v>13</v>
      </c>
      <c r="F25" s="4" t="s">
        <v>615</v>
      </c>
      <c r="G25" s="43" t="s">
        <v>303</v>
      </c>
      <c r="H25" s="5">
        <v>130</v>
      </c>
      <c r="I25" s="5">
        <v>125</v>
      </c>
      <c r="J25" s="5">
        <v>125</v>
      </c>
      <c r="K25" s="5">
        <v>0</v>
      </c>
      <c r="L25" s="242">
        <f t="shared" si="0"/>
        <v>0</v>
      </c>
    </row>
    <row r="26" spans="1:12" ht="12.75">
      <c r="A26" s="30" t="s">
        <v>609</v>
      </c>
      <c r="B26" s="4" t="s">
        <v>609</v>
      </c>
      <c r="C26" s="4" t="s">
        <v>609</v>
      </c>
      <c r="D26" s="4" t="s">
        <v>613</v>
      </c>
      <c r="E26" s="4" t="s">
        <v>14</v>
      </c>
      <c r="F26" s="4" t="s">
        <v>615</v>
      </c>
      <c r="G26" s="4" t="s">
        <v>437</v>
      </c>
      <c r="H26" s="5">
        <v>55</v>
      </c>
      <c r="I26" s="5">
        <v>55</v>
      </c>
      <c r="J26" s="5">
        <v>55</v>
      </c>
      <c r="K26" s="5">
        <v>27.84</v>
      </c>
      <c r="L26" s="242">
        <f t="shared" si="0"/>
        <v>50.61818181818182</v>
      </c>
    </row>
    <row r="27" spans="1:12" ht="13.5" thickBot="1">
      <c r="A27" s="30" t="s">
        <v>609</v>
      </c>
      <c r="B27" s="4" t="s">
        <v>609</v>
      </c>
      <c r="C27" s="4" t="s">
        <v>609</v>
      </c>
      <c r="D27" s="4" t="s">
        <v>613</v>
      </c>
      <c r="E27" s="4" t="s">
        <v>15</v>
      </c>
      <c r="F27" s="4" t="s">
        <v>615</v>
      </c>
      <c r="G27" s="4" t="s">
        <v>438</v>
      </c>
      <c r="H27" s="5">
        <v>1900</v>
      </c>
      <c r="I27" s="5">
        <v>1900</v>
      </c>
      <c r="J27" s="5">
        <v>1900</v>
      </c>
      <c r="K27" s="5">
        <v>1800</v>
      </c>
      <c r="L27" s="47">
        <f t="shared" si="0"/>
        <v>94.73684210526315</v>
      </c>
    </row>
    <row r="28" spans="1:12" s="1" customFormat="1" ht="37.5" customHeight="1">
      <c r="A28" s="44" t="s">
        <v>283</v>
      </c>
      <c r="B28" s="45" t="s">
        <v>282</v>
      </c>
      <c r="C28" s="45" t="s">
        <v>284</v>
      </c>
      <c r="D28" s="45" t="s">
        <v>285</v>
      </c>
      <c r="E28" s="45" t="s">
        <v>603</v>
      </c>
      <c r="F28" s="45" t="s">
        <v>604</v>
      </c>
      <c r="G28" s="45" t="s">
        <v>605</v>
      </c>
      <c r="H28" s="46" t="s">
        <v>606</v>
      </c>
      <c r="I28" s="46" t="s">
        <v>607</v>
      </c>
      <c r="J28" s="46" t="s">
        <v>607</v>
      </c>
      <c r="K28" s="46" t="s">
        <v>608</v>
      </c>
      <c r="L28" s="238" t="s">
        <v>286</v>
      </c>
    </row>
    <row r="29" spans="1:12" ht="12.75">
      <c r="A29" s="30" t="s">
        <v>609</v>
      </c>
      <c r="B29" s="4" t="s">
        <v>609</v>
      </c>
      <c r="C29" s="4" t="s">
        <v>609</v>
      </c>
      <c r="D29" s="4" t="s">
        <v>613</v>
      </c>
      <c r="E29" s="4" t="s">
        <v>16</v>
      </c>
      <c r="F29" s="4" t="s">
        <v>615</v>
      </c>
      <c r="G29" s="4" t="s">
        <v>305</v>
      </c>
      <c r="H29" s="5">
        <v>70</v>
      </c>
      <c r="I29" s="5">
        <v>70</v>
      </c>
      <c r="J29" s="5">
        <v>70</v>
      </c>
      <c r="K29" s="5">
        <v>69.07</v>
      </c>
      <c r="L29" s="47">
        <f aca="true" t="shared" si="1" ref="L29:L38">K29/J29*100</f>
        <v>98.67142857142856</v>
      </c>
    </row>
    <row r="30" spans="1:12" ht="12.75">
      <c r="A30" s="30"/>
      <c r="B30" s="4"/>
      <c r="C30" s="4"/>
      <c r="D30" s="4" t="s">
        <v>613</v>
      </c>
      <c r="E30" s="4" t="s">
        <v>331</v>
      </c>
      <c r="F30" s="4" t="s">
        <v>615</v>
      </c>
      <c r="G30" s="4" t="s">
        <v>332</v>
      </c>
      <c r="H30" s="5">
        <v>500</v>
      </c>
      <c r="I30" s="5">
        <v>500</v>
      </c>
      <c r="J30" s="5">
        <v>500</v>
      </c>
      <c r="K30" s="5">
        <v>0</v>
      </c>
      <c r="L30" s="47">
        <f t="shared" si="1"/>
        <v>0</v>
      </c>
    </row>
    <row r="31" spans="1:12" ht="12.75">
      <c r="A31" s="30" t="s">
        <v>609</v>
      </c>
      <c r="B31" s="4" t="s">
        <v>609</v>
      </c>
      <c r="C31" s="4" t="s">
        <v>609</v>
      </c>
      <c r="D31" s="4" t="s">
        <v>613</v>
      </c>
      <c r="E31" s="4" t="s">
        <v>17</v>
      </c>
      <c r="F31" s="4" t="s">
        <v>615</v>
      </c>
      <c r="G31" s="4" t="s">
        <v>555</v>
      </c>
      <c r="H31" s="5">
        <v>770</v>
      </c>
      <c r="I31" s="5">
        <v>770</v>
      </c>
      <c r="J31" s="5">
        <v>770</v>
      </c>
      <c r="K31" s="5">
        <v>0</v>
      </c>
      <c r="L31" s="47">
        <f t="shared" si="1"/>
        <v>0</v>
      </c>
    </row>
    <row r="32" spans="1:12" ht="12.75">
      <c r="A32" s="30"/>
      <c r="B32" s="4"/>
      <c r="C32" s="4"/>
      <c r="D32" s="4" t="s">
        <v>613</v>
      </c>
      <c r="E32" s="4" t="s">
        <v>18</v>
      </c>
      <c r="F32" s="4" t="s">
        <v>615</v>
      </c>
      <c r="G32" s="43" t="s">
        <v>190</v>
      </c>
      <c r="H32" s="5">
        <v>850</v>
      </c>
      <c r="I32" s="5">
        <v>850</v>
      </c>
      <c r="J32" s="5">
        <v>850</v>
      </c>
      <c r="K32" s="5">
        <v>280.9</v>
      </c>
      <c r="L32" s="47">
        <f t="shared" si="1"/>
        <v>33.047058823529404</v>
      </c>
    </row>
    <row r="33" spans="1:12" ht="12.75">
      <c r="A33" s="30"/>
      <c r="B33" s="4"/>
      <c r="C33" s="4"/>
      <c r="D33" s="4"/>
      <c r="E33" s="3" t="s">
        <v>299</v>
      </c>
      <c r="F33" s="3"/>
      <c r="G33" s="3" t="s">
        <v>469</v>
      </c>
      <c r="H33" s="6">
        <f>SUM(H34:H37)</f>
        <v>425</v>
      </c>
      <c r="I33" s="6">
        <f>SUM(I34:I37)</f>
        <v>425</v>
      </c>
      <c r="J33" s="6">
        <f>SUM(J34:J37)</f>
        <v>425</v>
      </c>
      <c r="K33" s="6">
        <f>SUM(K34:K37)</f>
        <v>236.23000000000002</v>
      </c>
      <c r="L33" s="241">
        <f t="shared" si="1"/>
        <v>55.58352941176471</v>
      </c>
    </row>
    <row r="34" spans="1:12" ht="25.5">
      <c r="A34" s="30" t="s">
        <v>609</v>
      </c>
      <c r="B34" s="4" t="s">
        <v>609</v>
      </c>
      <c r="C34" s="4" t="s">
        <v>609</v>
      </c>
      <c r="D34" s="4" t="s">
        <v>19</v>
      </c>
      <c r="E34" s="4" t="s">
        <v>20</v>
      </c>
      <c r="F34" s="4" t="s">
        <v>615</v>
      </c>
      <c r="G34" s="43" t="s">
        <v>441</v>
      </c>
      <c r="H34" s="5">
        <v>30</v>
      </c>
      <c r="I34" s="5">
        <v>30</v>
      </c>
      <c r="J34" s="5">
        <v>30</v>
      </c>
      <c r="K34" s="5">
        <v>10.4</v>
      </c>
      <c r="L34" s="242">
        <f t="shared" si="1"/>
        <v>34.66666666666667</v>
      </c>
    </row>
    <row r="35" spans="1:12" ht="12.75">
      <c r="A35" s="48" t="s">
        <v>609</v>
      </c>
      <c r="B35" s="13" t="s">
        <v>609</v>
      </c>
      <c r="C35" s="13" t="s">
        <v>609</v>
      </c>
      <c r="D35" s="13" t="s">
        <v>19</v>
      </c>
      <c r="E35" s="13" t="s">
        <v>14</v>
      </c>
      <c r="F35" s="13" t="s">
        <v>615</v>
      </c>
      <c r="G35" s="251" t="s">
        <v>336</v>
      </c>
      <c r="H35" s="14">
        <v>215</v>
      </c>
      <c r="I35" s="14">
        <v>215</v>
      </c>
      <c r="J35" s="14">
        <v>215</v>
      </c>
      <c r="K35" s="14">
        <v>121.9</v>
      </c>
      <c r="L35" s="242">
        <f t="shared" si="1"/>
        <v>56.69767441860465</v>
      </c>
    </row>
    <row r="36" spans="1:12" ht="12.75">
      <c r="A36" s="48" t="s">
        <v>609</v>
      </c>
      <c r="B36" s="13" t="s">
        <v>609</v>
      </c>
      <c r="C36" s="13" t="s">
        <v>609</v>
      </c>
      <c r="D36" s="13" t="s">
        <v>19</v>
      </c>
      <c r="E36" s="13" t="s">
        <v>14</v>
      </c>
      <c r="F36" s="13" t="s">
        <v>615</v>
      </c>
      <c r="G36" s="251" t="s">
        <v>334</v>
      </c>
      <c r="H36" s="14">
        <v>140</v>
      </c>
      <c r="I36" s="14">
        <v>140</v>
      </c>
      <c r="J36" s="14">
        <v>140</v>
      </c>
      <c r="K36" s="14">
        <v>94.62</v>
      </c>
      <c r="L36" s="242">
        <f t="shared" si="1"/>
        <v>67.58571428571429</v>
      </c>
    </row>
    <row r="37" spans="1:12" ht="12.75">
      <c r="A37" s="48" t="s">
        <v>609</v>
      </c>
      <c r="B37" s="13" t="s">
        <v>609</v>
      </c>
      <c r="C37" s="13" t="s">
        <v>609</v>
      </c>
      <c r="D37" s="13" t="s">
        <v>19</v>
      </c>
      <c r="E37" s="13" t="s">
        <v>14</v>
      </c>
      <c r="F37" s="13" t="s">
        <v>615</v>
      </c>
      <c r="G37" s="272" t="s">
        <v>335</v>
      </c>
      <c r="H37" s="14">
        <v>40</v>
      </c>
      <c r="I37" s="14">
        <v>40</v>
      </c>
      <c r="J37" s="14">
        <v>40</v>
      </c>
      <c r="K37" s="14">
        <v>9.31</v>
      </c>
      <c r="L37" s="242">
        <f t="shared" si="1"/>
        <v>23.275000000000002</v>
      </c>
    </row>
    <row r="38" spans="1:12" s="1" customFormat="1" ht="12.75">
      <c r="A38" s="34"/>
      <c r="B38" s="3"/>
      <c r="C38" s="3"/>
      <c r="D38" s="3" t="s">
        <v>230</v>
      </c>
      <c r="E38" s="3" t="s">
        <v>299</v>
      </c>
      <c r="F38" s="3" t="s">
        <v>615</v>
      </c>
      <c r="G38" s="3" t="s">
        <v>300</v>
      </c>
      <c r="H38" s="6">
        <f>SUM(H39)</f>
        <v>7</v>
      </c>
      <c r="I38" s="6">
        <f>SUM(I39)</f>
        <v>7</v>
      </c>
      <c r="J38" s="6">
        <f>SUM(J39)</f>
        <v>7</v>
      </c>
      <c r="K38" s="6">
        <f>SUM(K39)</f>
        <v>1.49</v>
      </c>
      <c r="L38" s="241">
        <f t="shared" si="1"/>
        <v>21.285714285714285</v>
      </c>
    </row>
    <row r="39" spans="1:12" s="2" customFormat="1" ht="13.5" thickBot="1">
      <c r="A39" s="40" t="s">
        <v>609</v>
      </c>
      <c r="B39" s="41" t="s">
        <v>609</v>
      </c>
      <c r="C39" s="41"/>
      <c r="D39" s="41" t="s">
        <v>230</v>
      </c>
      <c r="E39" s="41" t="s">
        <v>14</v>
      </c>
      <c r="F39" s="41" t="s">
        <v>615</v>
      </c>
      <c r="G39" s="244" t="s">
        <v>191</v>
      </c>
      <c r="H39" s="42">
        <v>7</v>
      </c>
      <c r="I39" s="42">
        <v>7</v>
      </c>
      <c r="J39" s="42">
        <v>7</v>
      </c>
      <c r="K39" s="42">
        <v>1.49</v>
      </c>
      <c r="L39" s="250"/>
    </row>
    <row r="40" spans="1:12" s="2" customFormat="1" ht="9.75" customHeight="1">
      <c r="A40" s="56"/>
      <c r="B40" s="56"/>
      <c r="C40" s="57"/>
      <c r="D40" s="57"/>
      <c r="E40" s="57"/>
      <c r="F40" s="57"/>
      <c r="G40" s="57"/>
      <c r="H40" s="58"/>
      <c r="I40" s="58"/>
      <c r="J40" s="58"/>
      <c r="K40" s="58"/>
      <c r="L40" s="58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</sheetData>
  <sheetProtection/>
  <printOptions/>
  <pageMargins left="0.5511811023622047" right="0.5511811023622047" top="0.984251968503937" bottom="0.7874015748031497" header="0.5118110236220472" footer="0.5118110236220472"/>
  <pageSetup horizontalDpi="600" verticalDpi="600" orientation="landscape" paperSize="9" r:id="rId1"/>
  <headerFooter alignWithMargins="0">
    <oddHeader>&amp;CČerpanie rozpočtu Obce Veľká Lehota k 30.06.2011
VÝDAVKY - Program 1: Riadenie, organizácia a administratíva (správa obce)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8.375" style="0" customWidth="1"/>
    <col min="2" max="2" width="11.875" style="0" customWidth="1"/>
    <col min="3" max="3" width="6.00390625" style="0" customWidth="1"/>
    <col min="4" max="4" width="8.875" style="0" customWidth="1"/>
    <col min="5" max="5" width="8.125" style="0" bestFit="1" customWidth="1"/>
    <col min="6" max="6" width="5.25390625" style="0" customWidth="1"/>
    <col min="7" max="7" width="42.00390625" style="0" customWidth="1"/>
    <col min="8" max="8" width="9.75390625" style="0" customWidth="1"/>
    <col min="9" max="9" width="10.125" style="0" customWidth="1"/>
    <col min="10" max="10" width="8.875" style="0" customWidth="1"/>
    <col min="11" max="11" width="8.75390625" style="0" customWidth="1"/>
    <col min="12" max="12" width="7.75390625" style="0" customWidth="1"/>
  </cols>
  <sheetData>
    <row r="1" spans="1:12" s="1" customFormat="1" ht="38.25">
      <c r="A1" s="26" t="s">
        <v>283</v>
      </c>
      <c r="B1" s="27" t="s">
        <v>282</v>
      </c>
      <c r="C1" s="27" t="s">
        <v>284</v>
      </c>
      <c r="D1" s="27" t="s">
        <v>285</v>
      </c>
      <c r="E1" s="27" t="s">
        <v>603</v>
      </c>
      <c r="F1" s="27" t="s">
        <v>604</v>
      </c>
      <c r="G1" s="27" t="s">
        <v>605</v>
      </c>
      <c r="H1" s="28" t="s">
        <v>606</v>
      </c>
      <c r="I1" s="220" t="s">
        <v>497</v>
      </c>
      <c r="J1" s="28" t="s">
        <v>607</v>
      </c>
      <c r="K1" s="28" t="s">
        <v>608</v>
      </c>
      <c r="L1" s="225" t="s">
        <v>286</v>
      </c>
    </row>
    <row r="2" spans="1:12" ht="12" customHeight="1">
      <c r="A2" s="30" t="s">
        <v>610</v>
      </c>
      <c r="B2" s="360"/>
      <c r="C2" s="337"/>
      <c r="D2" s="337"/>
      <c r="E2" s="337"/>
      <c r="F2" s="337"/>
      <c r="G2" s="337"/>
      <c r="H2" s="337"/>
      <c r="I2" s="337"/>
      <c r="J2" s="337"/>
      <c r="K2" s="337"/>
      <c r="L2" s="338"/>
    </row>
    <row r="3" spans="1:12" s="18" customFormat="1" ht="15">
      <c r="A3" s="49" t="s">
        <v>23</v>
      </c>
      <c r="B3" s="50" t="s">
        <v>609</v>
      </c>
      <c r="C3" s="50" t="s">
        <v>609</v>
      </c>
      <c r="D3" s="50" t="s">
        <v>609</v>
      </c>
      <c r="E3" s="50" t="s">
        <v>609</v>
      </c>
      <c r="F3" s="50" t="s">
        <v>609</v>
      </c>
      <c r="G3" s="50" t="s">
        <v>217</v>
      </c>
      <c r="H3" s="51">
        <f>H4+H22</f>
        <v>13576</v>
      </c>
      <c r="I3" s="51">
        <f>I4+I22</f>
        <v>13576</v>
      </c>
      <c r="J3" s="51">
        <f>J4+J22</f>
        <v>14826</v>
      </c>
      <c r="K3" s="156">
        <f>K4+K22</f>
        <v>4296.32</v>
      </c>
      <c r="L3" s="63">
        <f>K3/J3*100</f>
        <v>28.97828139754485</v>
      </c>
    </row>
    <row r="4" spans="1:12" s="18" customFormat="1" ht="15">
      <c r="A4" s="32" t="s">
        <v>609</v>
      </c>
      <c r="B4" s="21" t="s">
        <v>611</v>
      </c>
      <c r="C4" s="21" t="s">
        <v>609</v>
      </c>
      <c r="D4" s="21" t="s">
        <v>609</v>
      </c>
      <c r="E4" s="21" t="s">
        <v>609</v>
      </c>
      <c r="F4" s="21" t="s">
        <v>609</v>
      </c>
      <c r="G4" s="21" t="s">
        <v>218</v>
      </c>
      <c r="H4" s="22">
        <f>H5+H20</f>
        <v>3176</v>
      </c>
      <c r="I4" s="22">
        <f>I5+I20</f>
        <v>3176</v>
      </c>
      <c r="J4" s="22">
        <f>J5+J20</f>
        <v>3176</v>
      </c>
      <c r="K4" s="22">
        <f>K5+K20</f>
        <v>926.0699999999999</v>
      </c>
      <c r="L4" s="63">
        <f>K4/J4*100</f>
        <v>29.158375314861456</v>
      </c>
    </row>
    <row r="5" spans="1:12" s="139" customFormat="1" ht="13.5">
      <c r="A5" s="137"/>
      <c r="B5" s="138"/>
      <c r="C5" s="267" t="s">
        <v>611</v>
      </c>
      <c r="D5" s="267"/>
      <c r="E5" s="267"/>
      <c r="F5" s="267"/>
      <c r="G5" s="267" t="s">
        <v>308</v>
      </c>
      <c r="H5" s="268">
        <f>H6+H8+H16+H18</f>
        <v>2676</v>
      </c>
      <c r="I5" s="268">
        <f>I6+I8+I16+I18</f>
        <v>2676</v>
      </c>
      <c r="J5" s="268">
        <f>J6+J8+J16+J18</f>
        <v>2676</v>
      </c>
      <c r="K5" s="268">
        <f>K6+K8+K16+K18</f>
        <v>926.0699999999999</v>
      </c>
      <c r="L5" s="269">
        <f>K5/J5*100</f>
        <v>34.606502242152466</v>
      </c>
    </row>
    <row r="6" spans="1:12" s="18" customFormat="1" ht="13.5">
      <c r="A6" s="34"/>
      <c r="B6" s="3"/>
      <c r="C6" s="3"/>
      <c r="D6" s="3"/>
      <c r="E6" s="3" t="s">
        <v>287</v>
      </c>
      <c r="F6" s="3"/>
      <c r="G6" s="3" t="s">
        <v>309</v>
      </c>
      <c r="H6" s="23">
        <f>SUM(H7)</f>
        <v>1950</v>
      </c>
      <c r="I6" s="23">
        <f>SUM(I7)</f>
        <v>1950</v>
      </c>
      <c r="J6" s="23">
        <f>SUM(J7)</f>
        <v>1950</v>
      </c>
      <c r="K6" s="23">
        <f>SUM(K7)</f>
        <v>681</v>
      </c>
      <c r="L6" s="140">
        <f>K6/J6*100</f>
        <v>34.92307692307692</v>
      </c>
    </row>
    <row r="7" spans="1:12" s="2" customFormat="1" ht="12.75">
      <c r="A7" s="30" t="s">
        <v>609</v>
      </c>
      <c r="B7" s="4" t="s">
        <v>609</v>
      </c>
      <c r="C7" s="4" t="s">
        <v>611</v>
      </c>
      <c r="D7" s="4" t="s">
        <v>19</v>
      </c>
      <c r="E7" s="4" t="s">
        <v>614</v>
      </c>
      <c r="F7" s="4" t="s">
        <v>615</v>
      </c>
      <c r="G7" s="4" t="s">
        <v>310</v>
      </c>
      <c r="H7" s="24">
        <v>1950</v>
      </c>
      <c r="I7" s="24">
        <v>1950</v>
      </c>
      <c r="J7" s="24">
        <v>1950</v>
      </c>
      <c r="K7" s="24">
        <v>681</v>
      </c>
      <c r="L7" s="35"/>
    </row>
    <row r="8" spans="1:12" s="18" customFormat="1" ht="12.75">
      <c r="A8" s="34"/>
      <c r="B8" s="3"/>
      <c r="C8" s="3"/>
      <c r="D8" s="3"/>
      <c r="E8" s="3" t="s">
        <v>290</v>
      </c>
      <c r="F8" s="3"/>
      <c r="G8" s="3" t="s">
        <v>291</v>
      </c>
      <c r="H8" s="25">
        <f>SUM(H9:H15)</f>
        <v>686</v>
      </c>
      <c r="I8" s="25">
        <f>SUM(I9:I15)</f>
        <v>686</v>
      </c>
      <c r="J8" s="25">
        <f>SUM(J9:J15)</f>
        <v>686</v>
      </c>
      <c r="K8" s="25">
        <f>SUM(K9:K15)</f>
        <v>233.26</v>
      </c>
      <c r="L8" s="36">
        <f>K8/J8*100</f>
        <v>34.00291545189504</v>
      </c>
    </row>
    <row r="9" spans="1:12" s="2" customFormat="1" ht="12.75">
      <c r="A9" s="30" t="s">
        <v>609</v>
      </c>
      <c r="B9" s="4" t="s">
        <v>609</v>
      </c>
      <c r="C9" s="4" t="s">
        <v>611</v>
      </c>
      <c r="D9" s="4" t="s">
        <v>19</v>
      </c>
      <c r="E9" s="4" t="s">
        <v>616</v>
      </c>
      <c r="F9" s="4" t="s">
        <v>615</v>
      </c>
      <c r="G9" s="4" t="s">
        <v>292</v>
      </c>
      <c r="H9" s="24">
        <v>195</v>
      </c>
      <c r="I9" s="24">
        <v>195</v>
      </c>
      <c r="J9" s="24">
        <v>195</v>
      </c>
      <c r="K9" s="24">
        <v>68.1</v>
      </c>
      <c r="L9" s="252">
        <f aca="true" t="shared" si="0" ref="L9:L15">K9/J9*100</f>
        <v>34.92307692307692</v>
      </c>
    </row>
    <row r="10" spans="1:12" s="2" customFormat="1" ht="12.75">
      <c r="A10" s="30" t="s">
        <v>609</v>
      </c>
      <c r="B10" s="4" t="s">
        <v>609</v>
      </c>
      <c r="C10" s="4" t="s">
        <v>611</v>
      </c>
      <c r="D10" s="4" t="s">
        <v>19</v>
      </c>
      <c r="E10" s="4" t="s">
        <v>617</v>
      </c>
      <c r="F10" s="4" t="s">
        <v>615</v>
      </c>
      <c r="G10" s="4" t="s">
        <v>293</v>
      </c>
      <c r="H10" s="24">
        <v>35</v>
      </c>
      <c r="I10" s="24">
        <v>35</v>
      </c>
      <c r="J10" s="24">
        <v>35</v>
      </c>
      <c r="K10" s="24">
        <v>9.46</v>
      </c>
      <c r="L10" s="252">
        <f t="shared" si="0"/>
        <v>27.02857142857143</v>
      </c>
    </row>
    <row r="11" spans="1:12" s="2" customFormat="1" ht="12.75">
      <c r="A11" s="30" t="s">
        <v>609</v>
      </c>
      <c r="B11" s="4" t="s">
        <v>609</v>
      </c>
      <c r="C11" s="4" t="s">
        <v>611</v>
      </c>
      <c r="D11" s="4" t="s">
        <v>19</v>
      </c>
      <c r="E11" s="4" t="s">
        <v>618</v>
      </c>
      <c r="F11" s="4" t="s">
        <v>615</v>
      </c>
      <c r="G11" s="4" t="s">
        <v>294</v>
      </c>
      <c r="H11" s="24">
        <v>265</v>
      </c>
      <c r="I11" s="24">
        <v>265</v>
      </c>
      <c r="J11" s="24">
        <v>265</v>
      </c>
      <c r="K11" s="24">
        <v>95.3</v>
      </c>
      <c r="L11" s="252">
        <f t="shared" si="0"/>
        <v>35.9622641509434</v>
      </c>
    </row>
    <row r="12" spans="1:12" s="2" customFormat="1" ht="12.75">
      <c r="A12" s="30" t="s">
        <v>609</v>
      </c>
      <c r="B12" s="4" t="s">
        <v>609</v>
      </c>
      <c r="C12" s="4" t="s">
        <v>611</v>
      </c>
      <c r="D12" s="4" t="s">
        <v>19</v>
      </c>
      <c r="E12" s="4" t="s">
        <v>0</v>
      </c>
      <c r="F12" s="4" t="s">
        <v>615</v>
      </c>
      <c r="G12" s="4" t="s">
        <v>295</v>
      </c>
      <c r="H12" s="24">
        <v>18</v>
      </c>
      <c r="I12" s="24">
        <v>18</v>
      </c>
      <c r="J12" s="24">
        <v>18</v>
      </c>
      <c r="K12" s="24">
        <v>5.34</v>
      </c>
      <c r="L12" s="252">
        <f t="shared" si="0"/>
        <v>29.666666666666664</v>
      </c>
    </row>
    <row r="13" spans="1:12" s="2" customFormat="1" ht="12.75">
      <c r="A13" s="30" t="s">
        <v>609</v>
      </c>
      <c r="B13" s="4" t="s">
        <v>609</v>
      </c>
      <c r="C13" s="4" t="s">
        <v>611</v>
      </c>
      <c r="D13" s="4" t="s">
        <v>19</v>
      </c>
      <c r="E13" s="4" t="s">
        <v>1</v>
      </c>
      <c r="F13" s="4" t="s">
        <v>615</v>
      </c>
      <c r="G13" s="4" t="s">
        <v>296</v>
      </c>
      <c r="H13" s="24">
        <v>60</v>
      </c>
      <c r="I13" s="24">
        <v>60</v>
      </c>
      <c r="J13" s="24">
        <v>60</v>
      </c>
      <c r="K13" s="24">
        <v>17.1</v>
      </c>
      <c r="L13" s="252">
        <f t="shared" si="0"/>
        <v>28.500000000000004</v>
      </c>
    </row>
    <row r="14" spans="1:12" s="2" customFormat="1" ht="12.75">
      <c r="A14" s="30" t="s">
        <v>609</v>
      </c>
      <c r="B14" s="4" t="s">
        <v>609</v>
      </c>
      <c r="C14" s="4" t="s">
        <v>611</v>
      </c>
      <c r="D14" s="4" t="s">
        <v>19</v>
      </c>
      <c r="E14" s="4" t="s">
        <v>2</v>
      </c>
      <c r="F14" s="4" t="s">
        <v>615</v>
      </c>
      <c r="G14" s="4" t="s">
        <v>297</v>
      </c>
      <c r="H14" s="24">
        <v>20</v>
      </c>
      <c r="I14" s="24">
        <v>20</v>
      </c>
      <c r="J14" s="24">
        <v>20</v>
      </c>
      <c r="K14" s="24">
        <v>5.7</v>
      </c>
      <c r="L14" s="252">
        <f t="shared" si="0"/>
        <v>28.500000000000004</v>
      </c>
    </row>
    <row r="15" spans="1:12" s="2" customFormat="1" ht="12.75">
      <c r="A15" s="30" t="s">
        <v>609</v>
      </c>
      <c r="B15" s="4" t="s">
        <v>609</v>
      </c>
      <c r="C15" s="4" t="s">
        <v>611</v>
      </c>
      <c r="D15" s="4" t="s">
        <v>19</v>
      </c>
      <c r="E15" s="4" t="s">
        <v>3</v>
      </c>
      <c r="F15" s="4" t="s">
        <v>615</v>
      </c>
      <c r="G15" s="4" t="s">
        <v>298</v>
      </c>
      <c r="H15" s="24">
        <v>93</v>
      </c>
      <c r="I15" s="24">
        <v>93</v>
      </c>
      <c r="J15" s="24">
        <v>93</v>
      </c>
      <c r="K15" s="24">
        <v>32.26</v>
      </c>
      <c r="L15" s="252">
        <f t="shared" si="0"/>
        <v>34.68817204301075</v>
      </c>
    </row>
    <row r="16" spans="1:12" s="18" customFormat="1" ht="12.75">
      <c r="A16" s="34"/>
      <c r="B16" s="3"/>
      <c r="C16" s="3"/>
      <c r="D16" s="3"/>
      <c r="E16" s="3" t="s">
        <v>299</v>
      </c>
      <c r="F16" s="3"/>
      <c r="G16" s="3" t="s">
        <v>300</v>
      </c>
      <c r="H16" s="25">
        <v>20</v>
      </c>
      <c r="I16" s="25">
        <v>20</v>
      </c>
      <c r="J16" s="25">
        <v>20</v>
      </c>
      <c r="K16" s="25">
        <f>SUM(K17:K17)</f>
        <v>11.81</v>
      </c>
      <c r="L16" s="37">
        <f>K16/J16*100</f>
        <v>59.050000000000004</v>
      </c>
    </row>
    <row r="17" spans="1:12" s="2" customFormat="1" ht="12.75">
      <c r="A17" s="30" t="s">
        <v>609</v>
      </c>
      <c r="B17" s="4" t="s">
        <v>609</v>
      </c>
      <c r="C17" s="4" t="s">
        <v>611</v>
      </c>
      <c r="D17" s="4" t="s">
        <v>19</v>
      </c>
      <c r="E17" s="4" t="s">
        <v>16</v>
      </c>
      <c r="F17" s="4" t="s">
        <v>615</v>
      </c>
      <c r="G17" s="4" t="s">
        <v>305</v>
      </c>
      <c r="H17" s="24">
        <v>20</v>
      </c>
      <c r="I17" s="24">
        <v>20</v>
      </c>
      <c r="J17" s="24">
        <v>20</v>
      </c>
      <c r="K17" s="24">
        <v>11.81</v>
      </c>
      <c r="L17" s="35"/>
    </row>
    <row r="18" spans="1:12" s="18" customFormat="1" ht="12.75">
      <c r="A18" s="34"/>
      <c r="B18" s="3"/>
      <c r="C18" s="3"/>
      <c r="D18" s="3"/>
      <c r="E18" s="3" t="s">
        <v>356</v>
      </c>
      <c r="F18" s="3"/>
      <c r="G18" s="3" t="s">
        <v>337</v>
      </c>
      <c r="H18" s="25">
        <v>20</v>
      </c>
      <c r="I18" s="25">
        <v>20</v>
      </c>
      <c r="J18" s="25">
        <v>20</v>
      </c>
      <c r="K18" s="25">
        <f>SUM(K19:K19)</f>
        <v>0</v>
      </c>
      <c r="L18" s="37">
        <f>K18/I18*100</f>
        <v>0</v>
      </c>
    </row>
    <row r="19" spans="1:12" s="2" customFormat="1" ht="12.75">
      <c r="A19" s="30" t="s">
        <v>609</v>
      </c>
      <c r="B19" s="4" t="s">
        <v>609</v>
      </c>
      <c r="C19" s="4" t="s">
        <v>611</v>
      </c>
      <c r="D19" s="4" t="s">
        <v>19</v>
      </c>
      <c r="E19" s="4" t="s">
        <v>16</v>
      </c>
      <c r="F19" s="4" t="s">
        <v>615</v>
      </c>
      <c r="G19" s="4" t="s">
        <v>338</v>
      </c>
      <c r="H19" s="24">
        <v>20</v>
      </c>
      <c r="I19" s="24">
        <v>20</v>
      </c>
      <c r="J19" s="24">
        <v>20</v>
      </c>
      <c r="K19" s="24">
        <v>0</v>
      </c>
      <c r="L19" s="35"/>
    </row>
    <row r="20" spans="1:12" s="139" customFormat="1" ht="13.5">
      <c r="A20" s="137"/>
      <c r="B20" s="138"/>
      <c r="C20" s="267" t="s">
        <v>23</v>
      </c>
      <c r="D20" s="267"/>
      <c r="E20" s="267" t="s">
        <v>299</v>
      </c>
      <c r="F20" s="267"/>
      <c r="G20" s="267" t="s">
        <v>311</v>
      </c>
      <c r="H20" s="270">
        <f>SUM(H21)</f>
        <v>500</v>
      </c>
      <c r="I20" s="270">
        <f>SUM(I21)</f>
        <v>500</v>
      </c>
      <c r="J20" s="270">
        <f>SUM(J21)</f>
        <v>500</v>
      </c>
      <c r="K20" s="270">
        <f>SUM(K21)</f>
        <v>0</v>
      </c>
      <c r="L20" s="271">
        <f>K20/J20*100</f>
        <v>0</v>
      </c>
    </row>
    <row r="21" spans="1:12" s="2" customFormat="1" ht="12.75">
      <c r="A21" s="30" t="s">
        <v>609</v>
      </c>
      <c r="B21" s="4" t="s">
        <v>609</v>
      </c>
      <c r="C21" s="4" t="s">
        <v>23</v>
      </c>
      <c r="D21" s="4" t="s">
        <v>19</v>
      </c>
      <c r="E21" s="4" t="s">
        <v>13</v>
      </c>
      <c r="F21" s="4" t="s">
        <v>615</v>
      </c>
      <c r="G21" s="4" t="s">
        <v>556</v>
      </c>
      <c r="H21" s="24">
        <v>500</v>
      </c>
      <c r="I21" s="24">
        <v>500</v>
      </c>
      <c r="J21" s="24">
        <v>500</v>
      </c>
      <c r="K21" s="24">
        <v>0</v>
      </c>
      <c r="L21" s="35"/>
    </row>
    <row r="22" spans="1:12" s="18" customFormat="1" ht="12.75">
      <c r="A22" s="32" t="s">
        <v>609</v>
      </c>
      <c r="B22" s="21" t="s">
        <v>23</v>
      </c>
      <c r="C22" s="21" t="s">
        <v>609</v>
      </c>
      <c r="D22" s="21" t="s">
        <v>609</v>
      </c>
      <c r="E22" s="21" t="s">
        <v>609</v>
      </c>
      <c r="F22" s="21" t="s">
        <v>609</v>
      </c>
      <c r="G22" s="21" t="s">
        <v>220</v>
      </c>
      <c r="H22" s="22">
        <f>H23+H34+H41</f>
        <v>10400</v>
      </c>
      <c r="I22" s="22">
        <f>I23+I34+I41</f>
        <v>10400</v>
      </c>
      <c r="J22" s="22">
        <f>J23+J34+J41</f>
        <v>11650</v>
      </c>
      <c r="K22" s="22">
        <f>K23+K34+K41</f>
        <v>3370.25</v>
      </c>
      <c r="L22" s="33">
        <f aca="true" t="shared" si="1" ref="L22:L32">K22/J22*100</f>
        <v>28.929184549356222</v>
      </c>
    </row>
    <row r="23" spans="1:12" s="141" customFormat="1" ht="13.5">
      <c r="A23" s="137"/>
      <c r="B23" s="138"/>
      <c r="C23" s="267" t="s">
        <v>611</v>
      </c>
      <c r="D23" s="267"/>
      <c r="E23" s="267"/>
      <c r="F23" s="267"/>
      <c r="G23" s="267" t="s">
        <v>314</v>
      </c>
      <c r="H23" s="268">
        <f>H24+H28</f>
        <v>2200</v>
      </c>
      <c r="I23" s="268">
        <f>I24+I28</f>
        <v>2200</v>
      </c>
      <c r="J23" s="268">
        <f>J24+J28</f>
        <v>2200</v>
      </c>
      <c r="K23" s="268">
        <f>K24+K28</f>
        <v>518.83</v>
      </c>
      <c r="L23" s="269">
        <f t="shared" si="1"/>
        <v>23.58318181818182</v>
      </c>
    </row>
    <row r="24" spans="1:12" s="1" customFormat="1" ht="12.75">
      <c r="A24" s="34"/>
      <c r="B24" s="3"/>
      <c r="C24" s="3"/>
      <c r="D24" s="3"/>
      <c r="E24" s="3" t="s">
        <v>299</v>
      </c>
      <c r="F24" s="3"/>
      <c r="G24" s="3" t="s">
        <v>300</v>
      </c>
      <c r="H24" s="23">
        <f>SUM(H25:H27)</f>
        <v>1850</v>
      </c>
      <c r="I24" s="23">
        <f>SUM(I25:I27)</f>
        <v>1850</v>
      </c>
      <c r="J24" s="23">
        <f>SUM(J25:J27)</f>
        <v>1850</v>
      </c>
      <c r="K24" s="23">
        <f>SUM(K25:K27)</f>
        <v>347.93</v>
      </c>
      <c r="L24" s="38">
        <f t="shared" si="1"/>
        <v>18.807027027027026</v>
      </c>
    </row>
    <row r="25" spans="1:12" ht="12.75">
      <c r="A25" s="30" t="s">
        <v>609</v>
      </c>
      <c r="B25" s="4" t="s">
        <v>609</v>
      </c>
      <c r="C25" s="4" t="s">
        <v>611</v>
      </c>
      <c r="D25" s="4" t="s">
        <v>613</v>
      </c>
      <c r="E25" s="4" t="s">
        <v>21</v>
      </c>
      <c r="F25" s="4" t="s">
        <v>615</v>
      </c>
      <c r="G25" s="4" t="s">
        <v>307</v>
      </c>
      <c r="H25" s="24">
        <v>350</v>
      </c>
      <c r="I25" s="24">
        <v>350</v>
      </c>
      <c r="J25" s="24">
        <v>350</v>
      </c>
      <c r="K25" s="24">
        <v>107.2</v>
      </c>
      <c r="L25" s="217">
        <f t="shared" si="1"/>
        <v>30.628571428571426</v>
      </c>
    </row>
    <row r="26" spans="1:12" ht="25.5">
      <c r="A26" s="30" t="s">
        <v>609</v>
      </c>
      <c r="B26" s="4" t="s">
        <v>609</v>
      </c>
      <c r="C26" s="4" t="s">
        <v>611</v>
      </c>
      <c r="D26" s="4" t="s">
        <v>613</v>
      </c>
      <c r="E26" s="4" t="s">
        <v>5</v>
      </c>
      <c r="F26" s="4" t="s">
        <v>615</v>
      </c>
      <c r="G26" s="189" t="s">
        <v>192</v>
      </c>
      <c r="H26" s="24">
        <v>800</v>
      </c>
      <c r="I26" s="24">
        <v>800</v>
      </c>
      <c r="J26" s="24">
        <v>800</v>
      </c>
      <c r="K26" s="24">
        <v>120.73</v>
      </c>
      <c r="L26" s="217">
        <f t="shared" si="1"/>
        <v>15.09125</v>
      </c>
    </row>
    <row r="27" spans="1:12" ht="25.5">
      <c r="A27" s="30" t="s">
        <v>609</v>
      </c>
      <c r="B27" s="4" t="s">
        <v>609</v>
      </c>
      <c r="C27" s="4" t="s">
        <v>611</v>
      </c>
      <c r="D27" s="4" t="s">
        <v>613</v>
      </c>
      <c r="E27" s="4" t="s">
        <v>219</v>
      </c>
      <c r="F27" s="4" t="s">
        <v>615</v>
      </c>
      <c r="G27" s="43" t="s">
        <v>116</v>
      </c>
      <c r="H27" s="24">
        <v>700</v>
      </c>
      <c r="I27" s="24">
        <v>700</v>
      </c>
      <c r="J27" s="24">
        <v>700</v>
      </c>
      <c r="K27" s="24">
        <v>120</v>
      </c>
      <c r="L27" s="217">
        <f t="shared" si="1"/>
        <v>17.142857142857142</v>
      </c>
    </row>
    <row r="28" spans="1:12" s="1" customFormat="1" ht="12.75">
      <c r="A28" s="34"/>
      <c r="B28" s="3"/>
      <c r="C28" s="3"/>
      <c r="D28" s="3"/>
      <c r="E28" s="3" t="s">
        <v>299</v>
      </c>
      <c r="F28" s="3"/>
      <c r="G28" s="3" t="s">
        <v>300</v>
      </c>
      <c r="H28" s="25">
        <f>SUM(H29:H32)</f>
        <v>350</v>
      </c>
      <c r="I28" s="25">
        <f>SUM(I29:I32)</f>
        <v>350</v>
      </c>
      <c r="J28" s="25">
        <f>SUM(J29:J32)</f>
        <v>350</v>
      </c>
      <c r="K28" s="25">
        <f>SUM(K29:K32)</f>
        <v>170.9</v>
      </c>
      <c r="L28" s="39">
        <f t="shared" si="1"/>
        <v>48.82857142857143</v>
      </c>
    </row>
    <row r="29" spans="1:12" ht="12.75">
      <c r="A29" s="30" t="s">
        <v>609</v>
      </c>
      <c r="B29" s="4" t="s">
        <v>609</v>
      </c>
      <c r="C29" s="4" t="s">
        <v>611</v>
      </c>
      <c r="D29" s="4" t="s">
        <v>19</v>
      </c>
      <c r="E29" s="4" t="s">
        <v>21</v>
      </c>
      <c r="F29" s="4" t="s">
        <v>615</v>
      </c>
      <c r="G29" s="4" t="s">
        <v>339</v>
      </c>
      <c r="H29" s="24">
        <v>90</v>
      </c>
      <c r="I29" s="24">
        <v>90</v>
      </c>
      <c r="J29" s="24">
        <v>90</v>
      </c>
      <c r="K29" s="24">
        <v>0</v>
      </c>
      <c r="L29" s="185">
        <f t="shared" si="1"/>
        <v>0</v>
      </c>
    </row>
    <row r="30" spans="1:12" ht="12.75">
      <c r="A30" s="30" t="s">
        <v>609</v>
      </c>
      <c r="B30" s="4" t="s">
        <v>609</v>
      </c>
      <c r="C30" s="4" t="s">
        <v>611</v>
      </c>
      <c r="D30" s="4" t="s">
        <v>19</v>
      </c>
      <c r="E30" s="4" t="s">
        <v>5</v>
      </c>
      <c r="F30" s="4" t="s">
        <v>615</v>
      </c>
      <c r="G30" s="4" t="s">
        <v>340</v>
      </c>
      <c r="H30" s="24">
        <v>30</v>
      </c>
      <c r="I30" s="24">
        <v>30</v>
      </c>
      <c r="J30" s="24">
        <v>30</v>
      </c>
      <c r="K30" s="24">
        <v>0</v>
      </c>
      <c r="L30" s="185">
        <f t="shared" si="1"/>
        <v>0</v>
      </c>
    </row>
    <row r="31" spans="1:12" ht="25.5">
      <c r="A31" s="30" t="s">
        <v>609</v>
      </c>
      <c r="B31" s="4" t="s">
        <v>609</v>
      </c>
      <c r="C31" s="4" t="s">
        <v>611</v>
      </c>
      <c r="D31" s="4" t="s">
        <v>19</v>
      </c>
      <c r="E31" s="4" t="s">
        <v>219</v>
      </c>
      <c r="F31" s="4" t="s">
        <v>615</v>
      </c>
      <c r="G31" s="43" t="s">
        <v>193</v>
      </c>
      <c r="H31" s="24">
        <v>170</v>
      </c>
      <c r="I31" s="24">
        <v>170</v>
      </c>
      <c r="J31" s="24">
        <v>170</v>
      </c>
      <c r="K31" s="24">
        <v>170.9</v>
      </c>
      <c r="L31" s="185">
        <f t="shared" si="1"/>
        <v>100.52941176470588</v>
      </c>
    </row>
    <row r="32" spans="1:12" ht="13.5" thickBot="1">
      <c r="A32" s="30" t="s">
        <v>609</v>
      </c>
      <c r="B32" s="4" t="s">
        <v>609</v>
      </c>
      <c r="C32" s="4" t="s">
        <v>611</v>
      </c>
      <c r="D32" s="4" t="s">
        <v>19</v>
      </c>
      <c r="E32" s="4" t="s">
        <v>12</v>
      </c>
      <c r="F32" s="4" t="s">
        <v>615</v>
      </c>
      <c r="G32" s="4" t="s">
        <v>341</v>
      </c>
      <c r="H32" s="24">
        <v>60</v>
      </c>
      <c r="I32" s="24">
        <v>60</v>
      </c>
      <c r="J32" s="24">
        <v>60</v>
      </c>
      <c r="K32" s="24">
        <v>0</v>
      </c>
      <c r="L32" s="185">
        <f t="shared" si="1"/>
        <v>0</v>
      </c>
    </row>
    <row r="33" spans="1:12" s="1" customFormat="1" ht="38.25">
      <c r="A33" s="26" t="s">
        <v>283</v>
      </c>
      <c r="B33" s="27" t="s">
        <v>282</v>
      </c>
      <c r="C33" s="27" t="s">
        <v>284</v>
      </c>
      <c r="D33" s="27" t="s">
        <v>285</v>
      </c>
      <c r="E33" s="27" t="s">
        <v>603</v>
      </c>
      <c r="F33" s="27" t="s">
        <v>604</v>
      </c>
      <c r="G33" s="27" t="s">
        <v>605</v>
      </c>
      <c r="H33" s="28" t="s">
        <v>606</v>
      </c>
      <c r="I33" s="220" t="s">
        <v>497</v>
      </c>
      <c r="J33" s="28" t="s">
        <v>607</v>
      </c>
      <c r="K33" s="28" t="s">
        <v>608</v>
      </c>
      <c r="L33" s="225" t="s">
        <v>286</v>
      </c>
    </row>
    <row r="34" spans="1:12" s="141" customFormat="1" ht="13.5">
      <c r="A34" s="137"/>
      <c r="B34" s="138"/>
      <c r="C34" s="267" t="s">
        <v>23</v>
      </c>
      <c r="D34" s="267"/>
      <c r="E34" s="267" t="s">
        <v>299</v>
      </c>
      <c r="F34" s="267"/>
      <c r="G34" s="267" t="s">
        <v>315</v>
      </c>
      <c r="H34" s="270">
        <f>SUM(H36:H40)</f>
        <v>2400</v>
      </c>
      <c r="I34" s="270">
        <f>SUM(I36:I40)</f>
        <v>2400</v>
      </c>
      <c r="J34" s="270">
        <f>SUM(J35:J40)</f>
        <v>3650</v>
      </c>
      <c r="K34" s="270">
        <f>SUM(K36:K40)</f>
        <v>694.99</v>
      </c>
      <c r="L34" s="271">
        <f aca="true" t="shared" si="2" ref="L34:L46">K34/J34*100</f>
        <v>19.04082191780822</v>
      </c>
    </row>
    <row r="35" spans="1:12" ht="13.5">
      <c r="A35" s="30" t="s">
        <v>609</v>
      </c>
      <c r="B35" s="4" t="s">
        <v>609</v>
      </c>
      <c r="C35" s="4" t="s">
        <v>23</v>
      </c>
      <c r="D35" s="4" t="s">
        <v>613</v>
      </c>
      <c r="E35" s="4" t="s">
        <v>162</v>
      </c>
      <c r="F35" s="4" t="s">
        <v>615</v>
      </c>
      <c r="G35" s="4" t="s">
        <v>163</v>
      </c>
      <c r="H35" s="24">
        <v>0</v>
      </c>
      <c r="I35" s="24">
        <v>0</v>
      </c>
      <c r="J35" s="24">
        <v>200</v>
      </c>
      <c r="K35" s="24">
        <v>0</v>
      </c>
      <c r="L35" s="253">
        <f>K35/J35*100</f>
        <v>0</v>
      </c>
    </row>
    <row r="36" spans="1:12" ht="13.5">
      <c r="A36" s="30" t="s">
        <v>609</v>
      </c>
      <c r="B36" s="4" t="s">
        <v>609</v>
      </c>
      <c r="C36" s="4" t="s">
        <v>23</v>
      </c>
      <c r="D36" s="4" t="s">
        <v>613</v>
      </c>
      <c r="E36" s="4" t="s">
        <v>221</v>
      </c>
      <c r="F36" s="4" t="s">
        <v>615</v>
      </c>
      <c r="G36" s="4" t="s">
        <v>600</v>
      </c>
      <c r="H36" s="24">
        <v>400</v>
      </c>
      <c r="I36" s="24">
        <v>400</v>
      </c>
      <c r="J36" s="24">
        <v>400</v>
      </c>
      <c r="K36" s="24">
        <v>0</v>
      </c>
      <c r="L36" s="253">
        <f t="shared" si="2"/>
        <v>0</v>
      </c>
    </row>
    <row r="37" spans="1:12" ht="25.5">
      <c r="A37" s="30" t="s">
        <v>609</v>
      </c>
      <c r="B37" s="4" t="s">
        <v>609</v>
      </c>
      <c r="C37" s="4" t="s">
        <v>23</v>
      </c>
      <c r="D37" s="4" t="s">
        <v>613</v>
      </c>
      <c r="E37" s="4" t="s">
        <v>222</v>
      </c>
      <c r="F37" s="4" t="s">
        <v>615</v>
      </c>
      <c r="G37" s="43" t="s">
        <v>117</v>
      </c>
      <c r="H37" s="24">
        <v>650</v>
      </c>
      <c r="I37" s="24">
        <v>650</v>
      </c>
      <c r="J37" s="24">
        <v>1200</v>
      </c>
      <c r="K37" s="24">
        <v>144.9</v>
      </c>
      <c r="L37" s="253">
        <f t="shared" si="2"/>
        <v>12.075000000000001</v>
      </c>
    </row>
    <row r="38" spans="1:12" ht="25.5">
      <c r="A38" s="30"/>
      <c r="B38" s="4"/>
      <c r="C38" s="4" t="s">
        <v>23</v>
      </c>
      <c r="D38" s="4" t="s">
        <v>613</v>
      </c>
      <c r="E38" s="4" t="s">
        <v>274</v>
      </c>
      <c r="F38" s="4" t="s">
        <v>615</v>
      </c>
      <c r="G38" s="43" t="s">
        <v>118</v>
      </c>
      <c r="H38" s="24">
        <v>0</v>
      </c>
      <c r="I38" s="24">
        <v>0</v>
      </c>
      <c r="J38" s="24">
        <v>500</v>
      </c>
      <c r="K38" s="24">
        <v>28</v>
      </c>
      <c r="L38" s="253">
        <f>K38/J38*100</f>
        <v>5.6000000000000005</v>
      </c>
    </row>
    <row r="39" spans="1:12" ht="25.5">
      <c r="A39" s="30"/>
      <c r="B39" s="4"/>
      <c r="C39" s="4" t="s">
        <v>23</v>
      </c>
      <c r="D39" s="4" t="s">
        <v>613</v>
      </c>
      <c r="E39" s="4" t="s">
        <v>557</v>
      </c>
      <c r="F39" s="4" t="s">
        <v>615</v>
      </c>
      <c r="G39" s="43" t="s">
        <v>194</v>
      </c>
      <c r="H39" s="24">
        <v>950</v>
      </c>
      <c r="I39" s="24">
        <v>950</v>
      </c>
      <c r="J39" s="24">
        <v>950</v>
      </c>
      <c r="K39" s="24">
        <v>522.09</v>
      </c>
      <c r="L39" s="253">
        <f t="shared" si="2"/>
        <v>54.956842105263156</v>
      </c>
    </row>
    <row r="40" spans="1:12" ht="13.5">
      <c r="A40" s="30" t="s">
        <v>609</v>
      </c>
      <c r="B40" s="4" t="s">
        <v>609</v>
      </c>
      <c r="C40" s="4" t="s">
        <v>23</v>
      </c>
      <c r="D40" s="4" t="s">
        <v>613</v>
      </c>
      <c r="E40" s="4" t="s">
        <v>12</v>
      </c>
      <c r="F40" s="4" t="s">
        <v>615</v>
      </c>
      <c r="G40" s="4" t="s">
        <v>341</v>
      </c>
      <c r="H40" s="24">
        <v>400</v>
      </c>
      <c r="I40" s="24">
        <v>400</v>
      </c>
      <c r="J40" s="24">
        <v>400</v>
      </c>
      <c r="K40" s="24">
        <v>0</v>
      </c>
      <c r="L40" s="253">
        <f t="shared" si="2"/>
        <v>0</v>
      </c>
    </row>
    <row r="41" spans="1:12" s="141" customFormat="1" ht="12" customHeight="1">
      <c r="A41" s="137" t="s">
        <v>23</v>
      </c>
      <c r="B41" s="138" t="s">
        <v>23</v>
      </c>
      <c r="C41" s="267" t="s">
        <v>224</v>
      </c>
      <c r="D41" s="267"/>
      <c r="E41" s="267" t="s">
        <v>299</v>
      </c>
      <c r="F41" s="267"/>
      <c r="G41" s="267" t="s">
        <v>316</v>
      </c>
      <c r="H41" s="270">
        <f>SUM(H42:H46)</f>
        <v>5800</v>
      </c>
      <c r="I41" s="270">
        <f>SUM(I42:I46)</f>
        <v>5800</v>
      </c>
      <c r="J41" s="270">
        <f>SUM(J42:J46)</f>
        <v>5800</v>
      </c>
      <c r="K41" s="270">
        <f>SUM(K42:K46)</f>
        <v>2156.43</v>
      </c>
      <c r="L41" s="271">
        <f t="shared" si="2"/>
        <v>37.17982758620689</v>
      </c>
    </row>
    <row r="42" spans="1:12" ht="51">
      <c r="A42" s="30" t="s">
        <v>609</v>
      </c>
      <c r="B42" s="4" t="s">
        <v>609</v>
      </c>
      <c r="C42" s="4" t="s">
        <v>224</v>
      </c>
      <c r="D42" s="4" t="s">
        <v>613</v>
      </c>
      <c r="E42" s="4" t="s">
        <v>225</v>
      </c>
      <c r="F42" s="4" t="s">
        <v>615</v>
      </c>
      <c r="G42" s="188" t="s">
        <v>164</v>
      </c>
      <c r="H42" s="24">
        <v>3200</v>
      </c>
      <c r="I42" s="24">
        <v>3200</v>
      </c>
      <c r="J42" s="24">
        <v>3200</v>
      </c>
      <c r="K42" s="24">
        <v>1073.33</v>
      </c>
      <c r="L42" s="253">
        <f t="shared" si="2"/>
        <v>33.5415625</v>
      </c>
    </row>
    <row r="43" spans="1:12" ht="13.5">
      <c r="A43" s="30" t="s">
        <v>609</v>
      </c>
      <c r="B43" s="4" t="s">
        <v>609</v>
      </c>
      <c r="C43" s="4" t="s">
        <v>224</v>
      </c>
      <c r="D43" s="4" t="s">
        <v>613</v>
      </c>
      <c r="E43" s="4" t="s">
        <v>226</v>
      </c>
      <c r="F43" s="4" t="s">
        <v>615</v>
      </c>
      <c r="G43" s="4" t="s">
        <v>442</v>
      </c>
      <c r="H43" s="24">
        <v>75</v>
      </c>
      <c r="I43" s="24">
        <v>75</v>
      </c>
      <c r="J43" s="24">
        <v>75</v>
      </c>
      <c r="K43" s="24">
        <v>37.02</v>
      </c>
      <c r="L43" s="253">
        <f t="shared" si="2"/>
        <v>49.36000000000001</v>
      </c>
    </row>
    <row r="44" spans="1:12" ht="13.5">
      <c r="A44" s="48"/>
      <c r="B44" s="13"/>
      <c r="C44" s="13" t="s">
        <v>224</v>
      </c>
      <c r="D44" s="13" t="s">
        <v>613</v>
      </c>
      <c r="E44" s="13" t="s">
        <v>226</v>
      </c>
      <c r="F44" s="13" t="s">
        <v>615</v>
      </c>
      <c r="G44" s="13" t="s">
        <v>596</v>
      </c>
      <c r="H44" s="190">
        <v>75</v>
      </c>
      <c r="I44" s="190">
        <v>75</v>
      </c>
      <c r="J44" s="190">
        <v>75</v>
      </c>
      <c r="K44" s="190">
        <v>74.03</v>
      </c>
      <c r="L44" s="253">
        <f t="shared" si="2"/>
        <v>98.70666666666666</v>
      </c>
    </row>
    <row r="45" spans="1:12" ht="38.25">
      <c r="A45" s="48" t="s">
        <v>609</v>
      </c>
      <c r="B45" s="13" t="s">
        <v>609</v>
      </c>
      <c r="C45" s="13" t="s">
        <v>224</v>
      </c>
      <c r="D45" s="13" t="s">
        <v>613</v>
      </c>
      <c r="E45" s="13" t="s">
        <v>20</v>
      </c>
      <c r="F45" s="13" t="s">
        <v>615</v>
      </c>
      <c r="G45" s="243" t="s">
        <v>165</v>
      </c>
      <c r="H45" s="190">
        <v>2450</v>
      </c>
      <c r="I45" s="190">
        <v>2450</v>
      </c>
      <c r="J45" s="190">
        <v>1950</v>
      </c>
      <c r="K45" s="190">
        <v>852.82</v>
      </c>
      <c r="L45" s="253">
        <f t="shared" si="2"/>
        <v>43.734358974358976</v>
      </c>
    </row>
    <row r="46" spans="1:12" ht="14.25" thickBot="1">
      <c r="A46" s="40"/>
      <c r="B46" s="41"/>
      <c r="C46" s="41" t="s">
        <v>224</v>
      </c>
      <c r="D46" s="41" t="s">
        <v>613</v>
      </c>
      <c r="E46" s="41" t="s">
        <v>471</v>
      </c>
      <c r="F46" s="41" t="s">
        <v>615</v>
      </c>
      <c r="G46" s="221" t="s">
        <v>342</v>
      </c>
      <c r="H46" s="42">
        <v>0</v>
      </c>
      <c r="I46" s="42">
        <v>0</v>
      </c>
      <c r="J46" s="42">
        <v>500</v>
      </c>
      <c r="K46" s="42">
        <v>119.23</v>
      </c>
      <c r="L46" s="265">
        <f t="shared" si="2"/>
        <v>23.846</v>
      </c>
    </row>
    <row r="47" spans="1:12" ht="12.75">
      <c r="A47" s="167"/>
      <c r="B47" s="167"/>
      <c r="C47" s="167"/>
      <c r="D47" s="167"/>
      <c r="E47" s="167"/>
      <c r="F47" s="167"/>
      <c r="G47" s="204"/>
      <c r="H47" s="205"/>
      <c r="I47" s="205"/>
      <c r="J47" s="205"/>
      <c r="K47" s="205"/>
      <c r="L47" s="205"/>
    </row>
    <row r="48" spans="1:12" ht="12.75">
      <c r="A48" s="167"/>
      <c r="B48" s="167"/>
      <c r="C48" s="167"/>
      <c r="D48" s="167"/>
      <c r="E48" s="167"/>
      <c r="F48" s="167"/>
      <c r="G48" s="204"/>
      <c r="H48" s="205"/>
      <c r="I48" s="205"/>
      <c r="J48" s="205"/>
      <c r="K48" s="205"/>
      <c r="L48" s="205"/>
    </row>
    <row r="49" spans="1:12" ht="12.75">
      <c r="A49" s="167"/>
      <c r="B49" s="167"/>
      <c r="C49" s="167"/>
      <c r="D49" s="167"/>
      <c r="E49" s="167"/>
      <c r="F49" s="167"/>
      <c r="G49" s="204"/>
      <c r="H49" s="205"/>
      <c r="I49" s="205"/>
      <c r="J49" s="205"/>
      <c r="K49" s="205"/>
      <c r="L49" s="205"/>
    </row>
    <row r="50" spans="1:12" ht="12.75">
      <c r="A50" s="167"/>
      <c r="B50" s="167"/>
      <c r="C50" s="167"/>
      <c r="D50" s="167"/>
      <c r="E50" s="167"/>
      <c r="F50" s="167"/>
      <c r="G50" s="204"/>
      <c r="H50" s="205"/>
      <c r="I50" s="205"/>
      <c r="J50" s="205"/>
      <c r="K50" s="205"/>
      <c r="L50" s="205"/>
    </row>
    <row r="51" spans="1:12" ht="12.75">
      <c r="A51" s="167"/>
      <c r="B51" s="167"/>
      <c r="C51" s="167"/>
      <c r="D51" s="167"/>
      <c r="E51" s="167"/>
      <c r="F51" s="167"/>
      <c r="G51" s="204"/>
      <c r="H51" s="205"/>
      <c r="I51" s="205"/>
      <c r="J51" s="205"/>
      <c r="K51" s="205"/>
      <c r="L51" s="205"/>
    </row>
    <row r="52" spans="1:12" ht="12.75">
      <c r="A52" s="167"/>
      <c r="B52" s="167"/>
      <c r="C52" s="167"/>
      <c r="D52" s="167"/>
      <c r="E52" s="167"/>
      <c r="F52" s="167"/>
      <c r="G52" s="204"/>
      <c r="H52" s="205"/>
      <c r="I52" s="205"/>
      <c r="J52" s="205"/>
      <c r="K52" s="205"/>
      <c r="L52" s="205"/>
    </row>
    <row r="53" spans="1:12" ht="12.75">
      <c r="A53" s="167"/>
      <c r="B53" s="167"/>
      <c r="C53" s="167"/>
      <c r="D53" s="167"/>
      <c r="E53" s="167"/>
      <c r="F53" s="167"/>
      <c r="G53" s="204"/>
      <c r="H53" s="205"/>
      <c r="I53" s="205"/>
      <c r="J53" s="205"/>
      <c r="K53" s="205"/>
      <c r="L53" s="205"/>
    </row>
    <row r="54" spans="1:12" ht="12.75">
      <c r="A54" s="167"/>
      <c r="B54" s="167"/>
      <c r="C54" s="167"/>
      <c r="D54" s="167"/>
      <c r="E54" s="167"/>
      <c r="F54" s="167"/>
      <c r="G54" s="204"/>
      <c r="H54" s="205"/>
      <c r="I54" s="205"/>
      <c r="J54" s="205"/>
      <c r="K54" s="205"/>
      <c r="L54" s="205"/>
    </row>
    <row r="55" spans="1:12" ht="12.75">
      <c r="A55" s="167"/>
      <c r="B55" s="167"/>
      <c r="C55" s="167"/>
      <c r="D55" s="167"/>
      <c r="E55" s="167"/>
      <c r="F55" s="167"/>
      <c r="G55" s="204"/>
      <c r="H55" s="205"/>
      <c r="I55" s="205"/>
      <c r="J55" s="205"/>
      <c r="K55" s="205"/>
      <c r="L55" s="205"/>
    </row>
    <row r="56" spans="1:12" ht="12.75">
      <c r="A56" s="167"/>
      <c r="B56" s="167"/>
      <c r="C56" s="167"/>
      <c r="D56" s="167"/>
      <c r="E56" s="167"/>
      <c r="F56" s="167"/>
      <c r="G56" s="204"/>
      <c r="H56" s="205"/>
      <c r="I56" s="205"/>
      <c r="J56" s="205"/>
      <c r="K56" s="205"/>
      <c r="L56" s="205"/>
    </row>
    <row r="57" spans="1:12" ht="12.75">
      <c r="A57" s="167"/>
      <c r="B57" s="167"/>
      <c r="C57" s="167"/>
      <c r="D57" s="167"/>
      <c r="E57" s="167"/>
      <c r="F57" s="167"/>
      <c r="G57" s="204"/>
      <c r="H57" s="205"/>
      <c r="I57" s="205"/>
      <c r="J57" s="205"/>
      <c r="K57" s="205"/>
      <c r="L57" s="205"/>
    </row>
    <row r="58" spans="1:12" ht="12.75">
      <c r="A58" s="167"/>
      <c r="B58" s="167"/>
      <c r="C58" s="167"/>
      <c r="D58" s="167"/>
      <c r="E58" s="167"/>
      <c r="F58" s="167"/>
      <c r="G58" s="204"/>
      <c r="H58" s="205"/>
      <c r="I58" s="205"/>
      <c r="J58" s="205"/>
      <c r="K58" s="205"/>
      <c r="L58" s="205"/>
    </row>
    <row r="59" spans="1:12" ht="12.75">
      <c r="A59" s="167"/>
      <c r="B59" s="167"/>
      <c r="C59" s="167"/>
      <c r="D59" s="167"/>
      <c r="E59" s="167"/>
      <c r="F59" s="167"/>
      <c r="G59" s="204"/>
      <c r="H59" s="205"/>
      <c r="I59" s="205"/>
      <c r="J59" s="205"/>
      <c r="K59" s="205"/>
      <c r="L59" s="205"/>
    </row>
    <row r="60" spans="1:12" ht="12.75">
      <c r="A60" s="167"/>
      <c r="B60" s="167"/>
      <c r="C60" s="167"/>
      <c r="D60" s="167"/>
      <c r="E60" s="167"/>
      <c r="F60" s="167"/>
      <c r="G60" s="204"/>
      <c r="H60" s="205"/>
      <c r="I60" s="205"/>
      <c r="J60" s="205"/>
      <c r="K60" s="205"/>
      <c r="L60" s="205"/>
    </row>
    <row r="61" spans="1:12" ht="12.75">
      <c r="A61" s="167"/>
      <c r="B61" s="167"/>
      <c r="C61" s="167"/>
      <c r="D61" s="167"/>
      <c r="E61" s="167"/>
      <c r="F61" s="167"/>
      <c r="G61" s="204"/>
      <c r="H61" s="205"/>
      <c r="I61" s="205"/>
      <c r="J61" s="205"/>
      <c r="K61" s="205"/>
      <c r="L61" s="205"/>
    </row>
    <row r="62" spans="1:12" ht="12.75">
      <c r="A62" s="167"/>
      <c r="B62" s="167"/>
      <c r="C62" s="167"/>
      <c r="D62" s="167"/>
      <c r="E62" s="167"/>
      <c r="F62" s="167"/>
      <c r="G62" s="204"/>
      <c r="H62" s="205"/>
      <c r="I62" s="205"/>
      <c r="J62" s="205"/>
      <c r="K62" s="205"/>
      <c r="L62" s="205"/>
    </row>
    <row r="63" spans="1:12" ht="12.75">
      <c r="A63" s="167"/>
      <c r="B63" s="167"/>
      <c r="C63" s="167"/>
      <c r="D63" s="167"/>
      <c r="E63" s="167"/>
      <c r="F63" s="167"/>
      <c r="G63" s="204"/>
      <c r="H63" s="205"/>
      <c r="I63" s="205"/>
      <c r="J63" s="205"/>
      <c r="K63" s="205"/>
      <c r="L63" s="205"/>
    </row>
    <row r="64" spans="1:12" ht="12.75">
      <c r="A64" s="167"/>
      <c r="B64" s="167"/>
      <c r="C64" s="167"/>
      <c r="D64" s="167"/>
      <c r="E64" s="167"/>
      <c r="F64" s="167"/>
      <c r="G64" s="204"/>
      <c r="H64" s="205"/>
      <c r="I64" s="205"/>
      <c r="J64" s="205"/>
      <c r="K64" s="205"/>
      <c r="L64" s="205"/>
    </row>
    <row r="65" spans="1:12" ht="12.75">
      <c r="A65" s="167"/>
      <c r="B65" s="167"/>
      <c r="C65" s="167"/>
      <c r="D65" s="167"/>
      <c r="E65" s="167"/>
      <c r="F65" s="167"/>
      <c r="G65" s="204"/>
      <c r="H65" s="205"/>
      <c r="I65" s="205"/>
      <c r="J65" s="205"/>
      <c r="K65" s="205"/>
      <c r="L65" s="205"/>
    </row>
    <row r="66" spans="1:12" ht="12.75">
      <c r="A66" s="167"/>
      <c r="B66" s="167"/>
      <c r="C66" s="167"/>
      <c r="D66" s="167"/>
      <c r="E66" s="167"/>
      <c r="F66" s="167"/>
      <c r="G66" s="204"/>
      <c r="H66" s="205"/>
      <c r="I66" s="205"/>
      <c r="J66" s="205"/>
      <c r="K66" s="205"/>
      <c r="L66" s="205"/>
    </row>
    <row r="67" spans="1:12" ht="12.75">
      <c r="A67" s="167"/>
      <c r="B67" s="167"/>
      <c r="C67" s="167"/>
      <c r="D67" s="167"/>
      <c r="E67" s="167"/>
      <c r="F67" s="167"/>
      <c r="G67" s="204"/>
      <c r="H67" s="205"/>
      <c r="I67" s="205"/>
      <c r="J67" s="205"/>
      <c r="K67" s="205"/>
      <c r="L67" s="205"/>
    </row>
    <row r="68" spans="1:12" ht="12.75">
      <c r="A68" s="167"/>
      <c r="B68" s="167"/>
      <c r="C68" s="167"/>
      <c r="D68" s="167"/>
      <c r="E68" s="167"/>
      <c r="F68" s="167"/>
      <c r="G68" s="204"/>
      <c r="H68" s="205"/>
      <c r="I68" s="205"/>
      <c r="J68" s="205"/>
      <c r="K68" s="205"/>
      <c r="L68" s="205"/>
    </row>
    <row r="69" spans="1:12" ht="12.75">
      <c r="A69" s="167"/>
      <c r="B69" s="167"/>
      <c r="C69" s="167"/>
      <c r="D69" s="167"/>
      <c r="E69" s="167"/>
      <c r="F69" s="167"/>
      <c r="G69" s="204"/>
      <c r="H69" s="205"/>
      <c r="I69" s="205"/>
      <c r="J69" s="205"/>
      <c r="K69" s="205"/>
      <c r="L69" s="205"/>
    </row>
    <row r="70" spans="1:12" ht="12.75">
      <c r="A70" s="167"/>
      <c r="B70" s="167"/>
      <c r="C70" s="167"/>
      <c r="D70" s="167"/>
      <c r="E70" s="167"/>
      <c r="F70" s="167"/>
      <c r="G70" s="204"/>
      <c r="H70" s="205"/>
      <c r="I70" s="205"/>
      <c r="J70" s="205"/>
      <c r="K70" s="205"/>
      <c r="L70" s="205"/>
    </row>
    <row r="71" spans="1:12" ht="12.75">
      <c r="A71" s="167"/>
      <c r="B71" s="167"/>
      <c r="C71" s="167"/>
      <c r="D71" s="167"/>
      <c r="E71" s="167"/>
      <c r="F71" s="167"/>
      <c r="G71" s="204"/>
      <c r="H71" s="205"/>
      <c r="I71" s="205"/>
      <c r="J71" s="205"/>
      <c r="K71" s="205"/>
      <c r="L71" s="205"/>
    </row>
    <row r="72" spans="1:12" ht="12.75">
      <c r="A72" s="167"/>
      <c r="B72" s="167"/>
      <c r="C72" s="167"/>
      <c r="D72" s="167"/>
      <c r="E72" s="167"/>
      <c r="F72" s="167"/>
      <c r="G72" s="204"/>
      <c r="H72" s="205"/>
      <c r="I72" s="205"/>
      <c r="J72" s="205"/>
      <c r="K72" s="205"/>
      <c r="L72" s="205"/>
    </row>
    <row r="73" spans="1:12" ht="12.75">
      <c r="A73" s="167"/>
      <c r="B73" s="167"/>
      <c r="C73" s="167"/>
      <c r="D73" s="167"/>
      <c r="E73" s="167"/>
      <c r="F73" s="167"/>
      <c r="G73" s="204"/>
      <c r="H73" s="205"/>
      <c r="I73" s="205"/>
      <c r="J73" s="205"/>
      <c r="K73" s="205"/>
      <c r="L73" s="205"/>
    </row>
    <row r="74" spans="1:12" ht="12.75">
      <c r="A74" s="167"/>
      <c r="B74" s="167"/>
      <c r="C74" s="167"/>
      <c r="D74" s="167"/>
      <c r="E74" s="167"/>
      <c r="F74" s="167"/>
      <c r="G74" s="204"/>
      <c r="H74" s="205"/>
      <c r="I74" s="205"/>
      <c r="J74" s="205"/>
      <c r="K74" s="205"/>
      <c r="L74" s="205"/>
    </row>
    <row r="75" spans="1:12" ht="12.75">
      <c r="A75" s="167"/>
      <c r="B75" s="167"/>
      <c r="C75" s="167"/>
      <c r="D75" s="167"/>
      <c r="E75" s="167"/>
      <c r="F75" s="167"/>
      <c r="G75" s="204"/>
      <c r="H75" s="205"/>
      <c r="I75" s="205"/>
      <c r="J75" s="205"/>
      <c r="K75" s="205"/>
      <c r="L75" s="205"/>
    </row>
    <row r="76" spans="1:12" ht="12.75">
      <c r="A76" s="167"/>
      <c r="B76" s="167"/>
      <c r="C76" s="167"/>
      <c r="D76" s="167"/>
      <c r="E76" s="167"/>
      <c r="F76" s="167"/>
      <c r="G76" s="204"/>
      <c r="H76" s="205"/>
      <c r="I76" s="205"/>
      <c r="J76" s="205"/>
      <c r="K76" s="205"/>
      <c r="L76" s="205"/>
    </row>
    <row r="77" spans="1:12" ht="12.75">
      <c r="A77" s="167"/>
      <c r="B77" s="167"/>
      <c r="C77" s="167"/>
      <c r="D77" s="167"/>
      <c r="E77" s="167"/>
      <c r="F77" s="167"/>
      <c r="G77" s="204"/>
      <c r="H77" s="205"/>
      <c r="I77" s="205"/>
      <c r="J77" s="205"/>
      <c r="K77" s="205"/>
      <c r="L77" s="205"/>
    </row>
    <row r="78" spans="1:12" ht="12.75">
      <c r="A78" s="167"/>
      <c r="B78" s="167"/>
      <c r="C78" s="167"/>
      <c r="D78" s="167"/>
      <c r="E78" s="167"/>
      <c r="F78" s="167"/>
      <c r="G78" s="204"/>
      <c r="H78" s="205"/>
      <c r="I78" s="205"/>
      <c r="J78" s="205"/>
      <c r="K78" s="205"/>
      <c r="L78" s="205"/>
    </row>
    <row r="79" spans="1:12" ht="12.75">
      <c r="A79" s="167"/>
      <c r="B79" s="167"/>
      <c r="C79" s="167"/>
      <c r="D79" s="167"/>
      <c r="E79" s="167"/>
      <c r="F79" s="167"/>
      <c r="G79" s="204"/>
      <c r="H79" s="205"/>
      <c r="I79" s="205"/>
      <c r="J79" s="205"/>
      <c r="K79" s="205"/>
      <c r="L79" s="205"/>
    </row>
  </sheetData>
  <sheetProtection/>
  <mergeCells count="1">
    <mergeCell ref="B2:L2"/>
  </mergeCells>
  <printOptions/>
  <pageMargins left="0.5905511811023623" right="0.5905511811023623" top="0.984251968503937" bottom="0.7874015748031497" header="0.5118110236220472" footer="0.5118110236220472"/>
  <pageSetup horizontalDpi="600" verticalDpi="600" orientation="landscape" paperSize="9" r:id="rId1"/>
  <headerFooter alignWithMargins="0">
    <oddHeader>&amp;CČerpanie rozpočtu Obce Veľká Lehota k 30.06.2011
VÝDAVKY - Program 2: Kontrola a interné služby</oddHead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9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8.875" style="0" bestFit="1" customWidth="1"/>
    <col min="2" max="2" width="11.875" style="0" customWidth="1"/>
    <col min="3" max="3" width="5.875" style="0" customWidth="1"/>
    <col min="5" max="5" width="8.125" style="0" bestFit="1" customWidth="1"/>
    <col min="6" max="6" width="5.125" style="0" customWidth="1"/>
    <col min="7" max="7" width="42.875" style="0" bestFit="1" customWidth="1"/>
    <col min="8" max="8" width="9.875" style="0" customWidth="1"/>
    <col min="9" max="9" width="10.125" style="0" customWidth="1"/>
    <col min="10" max="10" width="8.875" style="0" customWidth="1"/>
    <col min="11" max="11" width="9.25390625" style="0" customWidth="1"/>
    <col min="12" max="12" width="7.75390625" style="0" customWidth="1"/>
  </cols>
  <sheetData>
    <row r="1" spans="1:12" s="1" customFormat="1" ht="38.25">
      <c r="A1" s="26" t="s">
        <v>283</v>
      </c>
      <c r="B1" s="27" t="s">
        <v>282</v>
      </c>
      <c r="C1" s="27" t="s">
        <v>284</v>
      </c>
      <c r="D1" s="27" t="s">
        <v>285</v>
      </c>
      <c r="E1" s="27" t="s">
        <v>603</v>
      </c>
      <c r="F1" s="27" t="s">
        <v>604</v>
      </c>
      <c r="G1" s="27" t="s">
        <v>605</v>
      </c>
      <c r="H1" s="28" t="s">
        <v>606</v>
      </c>
      <c r="I1" s="220" t="s">
        <v>497</v>
      </c>
      <c r="J1" s="28" t="s">
        <v>607</v>
      </c>
      <c r="K1" s="28" t="s">
        <v>608</v>
      </c>
      <c r="L1" s="225" t="s">
        <v>286</v>
      </c>
    </row>
    <row r="2" spans="1:12" ht="12.75">
      <c r="A2" s="30" t="s">
        <v>610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31"/>
    </row>
    <row r="3" spans="1:12" s="52" customFormat="1" ht="15">
      <c r="A3" s="49" t="s">
        <v>224</v>
      </c>
      <c r="B3" s="50" t="s">
        <v>609</v>
      </c>
      <c r="C3" s="50" t="s">
        <v>609</v>
      </c>
      <c r="D3" s="50" t="s">
        <v>609</v>
      </c>
      <c r="E3" s="50" t="s">
        <v>609</v>
      </c>
      <c r="F3" s="50" t="s">
        <v>609</v>
      </c>
      <c r="G3" s="50" t="s">
        <v>227</v>
      </c>
      <c r="H3" s="51">
        <f>H4+H16</f>
        <v>10928</v>
      </c>
      <c r="I3" s="51">
        <f>I4+I16</f>
        <v>10928</v>
      </c>
      <c r="J3" s="51">
        <f>J4+J16</f>
        <v>10928</v>
      </c>
      <c r="K3" s="156">
        <f>K4+K16</f>
        <v>1859.0600000000002</v>
      </c>
      <c r="L3" s="63">
        <f>K3/J3*100</f>
        <v>17.011896046852122</v>
      </c>
    </row>
    <row r="4" spans="1:12" s="18" customFormat="1" ht="12.75">
      <c r="A4" s="273" t="s">
        <v>609</v>
      </c>
      <c r="B4" s="21" t="s">
        <v>611</v>
      </c>
      <c r="C4" s="21" t="s">
        <v>609</v>
      </c>
      <c r="D4" s="21" t="s">
        <v>609</v>
      </c>
      <c r="E4" s="21"/>
      <c r="F4" s="21"/>
      <c r="G4" s="21" t="s">
        <v>228</v>
      </c>
      <c r="H4" s="22">
        <f>H5+H12</f>
        <v>4275</v>
      </c>
      <c r="I4" s="22">
        <f>I5+I12</f>
        <v>4275</v>
      </c>
      <c r="J4" s="22">
        <f>J5+J12</f>
        <v>4275</v>
      </c>
      <c r="K4" s="22">
        <f>K5+K12</f>
        <v>78.22</v>
      </c>
      <c r="L4" s="33">
        <f>K4/J4*100</f>
        <v>1.8297076023391812</v>
      </c>
    </row>
    <row r="5" spans="1:12" s="18" customFormat="1" ht="12.75">
      <c r="A5" s="53"/>
      <c r="B5" s="54"/>
      <c r="C5" s="21" t="s">
        <v>611</v>
      </c>
      <c r="D5" s="21"/>
      <c r="E5" s="21"/>
      <c r="F5" s="21"/>
      <c r="G5" s="21" t="s">
        <v>560</v>
      </c>
      <c r="H5" s="22">
        <f>SUM(H6:H11)</f>
        <v>815</v>
      </c>
      <c r="I5" s="22">
        <f>SUM(I6:I11)</f>
        <v>815</v>
      </c>
      <c r="J5" s="22">
        <f>SUM(J6:J11)</f>
        <v>815</v>
      </c>
      <c r="K5" s="22">
        <f>SUM(K6:K11)</f>
        <v>19.8</v>
      </c>
      <c r="L5" s="33">
        <f>K5/J5*100</f>
        <v>2.4294478527607364</v>
      </c>
    </row>
    <row r="6" spans="1:12" s="18" customFormat="1" ht="12.75">
      <c r="A6" s="53"/>
      <c r="B6" s="54"/>
      <c r="C6" s="54"/>
      <c r="D6" s="193" t="s">
        <v>613</v>
      </c>
      <c r="E6" s="193" t="s">
        <v>0</v>
      </c>
      <c r="F6" s="193" t="s">
        <v>615</v>
      </c>
      <c r="G6" s="193" t="s">
        <v>559</v>
      </c>
      <c r="H6" s="195">
        <v>5</v>
      </c>
      <c r="I6" s="195">
        <v>5</v>
      </c>
      <c r="J6" s="195">
        <v>5</v>
      </c>
      <c r="K6" s="195">
        <v>0</v>
      </c>
      <c r="L6" s="183">
        <f aca="true" t="shared" si="0" ref="L6:L11">K6/J6*100</f>
        <v>0</v>
      </c>
    </row>
    <row r="7" spans="1:12" s="68" customFormat="1" ht="12.75">
      <c r="A7" s="64" t="s">
        <v>609</v>
      </c>
      <c r="B7" s="65" t="s">
        <v>609</v>
      </c>
      <c r="C7" s="65"/>
      <c r="D7" s="181" t="s">
        <v>613</v>
      </c>
      <c r="E7" s="181" t="s">
        <v>471</v>
      </c>
      <c r="F7" s="181" t="s">
        <v>615</v>
      </c>
      <c r="G7" s="181" t="s">
        <v>343</v>
      </c>
      <c r="H7" s="184">
        <v>0</v>
      </c>
      <c r="I7" s="184">
        <v>0</v>
      </c>
      <c r="J7" s="184">
        <v>20</v>
      </c>
      <c r="K7" s="184">
        <v>19.8</v>
      </c>
      <c r="L7" s="183">
        <f t="shared" si="0"/>
        <v>99</v>
      </c>
    </row>
    <row r="8" spans="1:12" s="68" customFormat="1" ht="12.75">
      <c r="A8" s="64" t="s">
        <v>609</v>
      </c>
      <c r="B8" s="65" t="s">
        <v>609</v>
      </c>
      <c r="C8" s="65"/>
      <c r="D8" s="181" t="s">
        <v>613</v>
      </c>
      <c r="E8" s="181" t="s">
        <v>4</v>
      </c>
      <c r="F8" s="181" t="s">
        <v>615</v>
      </c>
      <c r="G8" s="181" t="s">
        <v>301</v>
      </c>
      <c r="H8" s="184">
        <v>160</v>
      </c>
      <c r="I8" s="184">
        <v>160</v>
      </c>
      <c r="J8" s="184">
        <v>160</v>
      </c>
      <c r="K8" s="184">
        <v>0</v>
      </c>
      <c r="L8" s="183">
        <f t="shared" si="0"/>
        <v>0</v>
      </c>
    </row>
    <row r="9" spans="1:12" s="68" customFormat="1" ht="12.75">
      <c r="A9" s="64" t="s">
        <v>609</v>
      </c>
      <c r="B9" s="65" t="s">
        <v>609</v>
      </c>
      <c r="C9" s="65"/>
      <c r="D9" s="181" t="s">
        <v>613</v>
      </c>
      <c r="E9" s="181" t="s">
        <v>229</v>
      </c>
      <c r="F9" s="181" t="s">
        <v>615</v>
      </c>
      <c r="G9" s="181" t="s">
        <v>344</v>
      </c>
      <c r="H9" s="184">
        <v>400</v>
      </c>
      <c r="I9" s="184">
        <v>400</v>
      </c>
      <c r="J9" s="184">
        <v>380</v>
      </c>
      <c r="K9" s="184">
        <v>0</v>
      </c>
      <c r="L9" s="183">
        <f t="shared" si="0"/>
        <v>0</v>
      </c>
    </row>
    <row r="10" spans="1:12" s="68" customFormat="1" ht="12.75">
      <c r="A10" s="64" t="s">
        <v>609</v>
      </c>
      <c r="B10" s="65" t="s">
        <v>609</v>
      </c>
      <c r="C10" s="65"/>
      <c r="D10" s="181" t="s">
        <v>613</v>
      </c>
      <c r="E10" s="181" t="s">
        <v>12</v>
      </c>
      <c r="F10" s="181" t="s">
        <v>615</v>
      </c>
      <c r="G10" s="181" t="s">
        <v>486</v>
      </c>
      <c r="H10" s="184">
        <v>50</v>
      </c>
      <c r="I10" s="184">
        <v>50</v>
      </c>
      <c r="J10" s="184">
        <v>50</v>
      </c>
      <c r="K10" s="184">
        <v>0</v>
      </c>
      <c r="L10" s="183">
        <f t="shared" si="0"/>
        <v>0</v>
      </c>
    </row>
    <row r="11" spans="1:12" s="68" customFormat="1" ht="12.75">
      <c r="A11" s="64" t="s">
        <v>609</v>
      </c>
      <c r="B11" s="65" t="s">
        <v>609</v>
      </c>
      <c r="C11" s="65"/>
      <c r="D11" s="181" t="s">
        <v>613</v>
      </c>
      <c r="E11" s="181" t="s">
        <v>18</v>
      </c>
      <c r="F11" s="181" t="s">
        <v>615</v>
      </c>
      <c r="G11" s="181" t="s">
        <v>345</v>
      </c>
      <c r="H11" s="184">
        <v>200</v>
      </c>
      <c r="I11" s="184">
        <v>200</v>
      </c>
      <c r="J11" s="184">
        <v>200</v>
      </c>
      <c r="K11" s="184">
        <v>0</v>
      </c>
      <c r="L11" s="183">
        <f t="shared" si="0"/>
        <v>0</v>
      </c>
    </row>
    <row r="12" spans="1:12" s="68" customFormat="1" ht="12.75">
      <c r="A12" s="64"/>
      <c r="B12" s="65"/>
      <c r="C12" s="283" t="s">
        <v>23</v>
      </c>
      <c r="D12" s="182"/>
      <c r="E12" s="182"/>
      <c r="F12" s="182"/>
      <c r="G12" s="283" t="s">
        <v>561</v>
      </c>
      <c r="H12" s="284">
        <f>SUM(H13:H15)</f>
        <v>3460</v>
      </c>
      <c r="I12" s="284">
        <f>SUM(I13:I15)</f>
        <v>3460</v>
      </c>
      <c r="J12" s="284">
        <f>SUM(J13:J15)</f>
        <v>3460</v>
      </c>
      <c r="K12" s="284">
        <f>SUM(K13:K15)</f>
        <v>58.42</v>
      </c>
      <c r="L12" s="274">
        <f aca="true" t="shared" si="1" ref="L12:L18">K12/J12*100</f>
        <v>1.6884393063583816</v>
      </c>
    </row>
    <row r="13" spans="1:12" s="18" customFormat="1" ht="12.75">
      <c r="A13" s="34"/>
      <c r="B13" s="3"/>
      <c r="C13" s="181" t="s">
        <v>23</v>
      </c>
      <c r="D13" s="181" t="s">
        <v>230</v>
      </c>
      <c r="E13" s="181" t="s">
        <v>231</v>
      </c>
      <c r="F13" s="181" t="s">
        <v>615</v>
      </c>
      <c r="G13" s="181" t="s">
        <v>501</v>
      </c>
      <c r="H13" s="184">
        <v>3000</v>
      </c>
      <c r="I13" s="184">
        <v>3000</v>
      </c>
      <c r="J13" s="184">
        <v>3000</v>
      </c>
      <c r="K13" s="192">
        <v>10.64</v>
      </c>
      <c r="L13" s="275">
        <f t="shared" si="1"/>
        <v>0.3546666666666667</v>
      </c>
    </row>
    <row r="14" spans="1:12" s="18" customFormat="1" ht="12.75">
      <c r="A14" s="34"/>
      <c r="B14" s="3"/>
      <c r="C14" s="181" t="s">
        <v>23</v>
      </c>
      <c r="D14" s="181" t="s">
        <v>230</v>
      </c>
      <c r="E14" s="181" t="s">
        <v>12</v>
      </c>
      <c r="F14" s="181" t="s">
        <v>615</v>
      </c>
      <c r="G14" s="181" t="s">
        <v>486</v>
      </c>
      <c r="H14" s="184">
        <v>400</v>
      </c>
      <c r="I14" s="184">
        <v>400</v>
      </c>
      <c r="J14" s="184">
        <v>400</v>
      </c>
      <c r="K14" s="192">
        <v>0</v>
      </c>
      <c r="L14" s="275">
        <f t="shared" si="1"/>
        <v>0</v>
      </c>
    </row>
    <row r="15" spans="1:12" s="2" customFormat="1" ht="12.75">
      <c r="A15" s="30" t="s">
        <v>609</v>
      </c>
      <c r="B15" s="4" t="s">
        <v>609</v>
      </c>
      <c r="C15" s="4" t="s">
        <v>23</v>
      </c>
      <c r="D15" s="4" t="s">
        <v>230</v>
      </c>
      <c r="E15" s="4" t="s">
        <v>14</v>
      </c>
      <c r="F15" s="4" t="s">
        <v>615</v>
      </c>
      <c r="G15" s="43" t="s">
        <v>346</v>
      </c>
      <c r="H15" s="24">
        <v>60</v>
      </c>
      <c r="I15" s="24">
        <v>60</v>
      </c>
      <c r="J15" s="24">
        <v>60</v>
      </c>
      <c r="K15" s="24">
        <v>47.78</v>
      </c>
      <c r="L15" s="275">
        <f t="shared" si="1"/>
        <v>79.63333333333334</v>
      </c>
    </row>
    <row r="16" spans="1:12" s="52" customFormat="1" ht="15">
      <c r="A16" s="285" t="s">
        <v>609</v>
      </c>
      <c r="B16" s="50" t="s">
        <v>23</v>
      </c>
      <c r="C16" s="50" t="s">
        <v>609</v>
      </c>
      <c r="D16" s="50" t="s">
        <v>609</v>
      </c>
      <c r="E16" s="50" t="s">
        <v>609</v>
      </c>
      <c r="F16" s="50" t="s">
        <v>609</v>
      </c>
      <c r="G16" s="50" t="s">
        <v>232</v>
      </c>
      <c r="H16" s="51">
        <f>H17+H38+H49+H56</f>
        <v>6653</v>
      </c>
      <c r="I16" s="51">
        <f>I17+I38+I49+I56</f>
        <v>6653</v>
      </c>
      <c r="J16" s="51">
        <f>J17+J38+J49+J56</f>
        <v>6653</v>
      </c>
      <c r="K16" s="51">
        <f>K17+K38+K49+K56</f>
        <v>1780.8400000000001</v>
      </c>
      <c r="L16" s="63">
        <f t="shared" si="1"/>
        <v>26.767473320306628</v>
      </c>
    </row>
    <row r="17" spans="1:12" s="18" customFormat="1" ht="12.75">
      <c r="A17" s="53"/>
      <c r="B17" s="54"/>
      <c r="C17" s="21" t="s">
        <v>611</v>
      </c>
      <c r="D17" s="21"/>
      <c r="E17" s="21"/>
      <c r="F17" s="21"/>
      <c r="G17" s="21" t="s">
        <v>355</v>
      </c>
      <c r="H17" s="22">
        <f>H18+H20+H28</f>
        <v>3010</v>
      </c>
      <c r="I17" s="22">
        <f>I18+I20+I28</f>
        <v>3010</v>
      </c>
      <c r="J17" s="22">
        <f>J18+J20+J28</f>
        <v>3010</v>
      </c>
      <c r="K17" s="22">
        <f>K18+K20+K28</f>
        <v>1204.14</v>
      </c>
      <c r="L17" s="33">
        <f t="shared" si="1"/>
        <v>40.0046511627907</v>
      </c>
    </row>
    <row r="18" spans="1:12" s="18" customFormat="1" ht="12.75">
      <c r="A18" s="53"/>
      <c r="B18" s="54"/>
      <c r="C18" s="54"/>
      <c r="D18" s="54"/>
      <c r="E18" s="54" t="s">
        <v>287</v>
      </c>
      <c r="F18" s="54"/>
      <c r="G18" s="54" t="s">
        <v>354</v>
      </c>
      <c r="H18" s="55">
        <f>SUM(H19)</f>
        <v>1550</v>
      </c>
      <c r="I18" s="55">
        <f>SUM(I19)</f>
        <v>1550</v>
      </c>
      <c r="J18" s="55">
        <f>SUM(J19)</f>
        <v>1550</v>
      </c>
      <c r="K18" s="55">
        <f>SUM(K19)</f>
        <v>741.6</v>
      </c>
      <c r="L18" s="33">
        <f t="shared" si="1"/>
        <v>47.84516129032258</v>
      </c>
    </row>
    <row r="19" spans="1:12" ht="12.75">
      <c r="A19" s="30" t="s">
        <v>609</v>
      </c>
      <c r="B19" s="4"/>
      <c r="C19" s="4" t="s">
        <v>611</v>
      </c>
      <c r="D19" s="4" t="s">
        <v>233</v>
      </c>
      <c r="E19" s="4" t="s">
        <v>614</v>
      </c>
      <c r="F19" s="4" t="s">
        <v>22</v>
      </c>
      <c r="G19" s="4" t="s">
        <v>317</v>
      </c>
      <c r="H19" s="24">
        <v>1550</v>
      </c>
      <c r="I19" s="24">
        <v>1550</v>
      </c>
      <c r="J19" s="24">
        <v>1550</v>
      </c>
      <c r="K19" s="24">
        <v>741.6</v>
      </c>
      <c r="L19" s="276"/>
    </row>
    <row r="20" spans="1:12" s="1" customFormat="1" ht="12.75">
      <c r="A20" s="34"/>
      <c r="B20" s="3"/>
      <c r="C20" s="3"/>
      <c r="D20" s="3"/>
      <c r="E20" s="3" t="s">
        <v>290</v>
      </c>
      <c r="F20" s="3"/>
      <c r="G20" s="3" t="s">
        <v>443</v>
      </c>
      <c r="H20" s="25">
        <f>SUM(H21:H27)</f>
        <v>546</v>
      </c>
      <c r="I20" s="25">
        <f>SUM(I21:I27)</f>
        <v>546</v>
      </c>
      <c r="J20" s="25">
        <f>SUM(J21:J27)</f>
        <v>546</v>
      </c>
      <c r="K20" s="25">
        <f>SUM(K21:K27)</f>
        <v>259.07</v>
      </c>
      <c r="L20" s="277">
        <f>K20/J20*100</f>
        <v>47.44871794871795</v>
      </c>
    </row>
    <row r="21" spans="1:12" ht="12.75">
      <c r="A21" s="30" t="s">
        <v>609</v>
      </c>
      <c r="B21" s="4" t="s">
        <v>609</v>
      </c>
      <c r="C21" s="4" t="s">
        <v>611</v>
      </c>
      <c r="D21" s="4" t="s">
        <v>233</v>
      </c>
      <c r="E21" s="4" t="s">
        <v>616</v>
      </c>
      <c r="F21" s="4" t="s">
        <v>22</v>
      </c>
      <c r="G21" s="4" t="s">
        <v>597</v>
      </c>
      <c r="H21" s="24">
        <v>155</v>
      </c>
      <c r="I21" s="24">
        <v>155</v>
      </c>
      <c r="J21" s="24">
        <v>155</v>
      </c>
      <c r="K21" s="24">
        <v>74.16</v>
      </c>
      <c r="L21" s="275">
        <f aca="true" t="shared" si="2" ref="L21:L27">K21/J21*100</f>
        <v>47.84516129032258</v>
      </c>
    </row>
    <row r="22" spans="1:12" ht="12.75">
      <c r="A22" s="30" t="s">
        <v>609</v>
      </c>
      <c r="B22" s="4" t="s">
        <v>609</v>
      </c>
      <c r="C22" s="4" t="s">
        <v>611</v>
      </c>
      <c r="D22" s="4" t="s">
        <v>233</v>
      </c>
      <c r="E22" s="4" t="s">
        <v>617</v>
      </c>
      <c r="F22" s="4" t="s">
        <v>22</v>
      </c>
      <c r="G22" s="4" t="s">
        <v>318</v>
      </c>
      <c r="H22" s="24">
        <v>22</v>
      </c>
      <c r="I22" s="24">
        <v>22</v>
      </c>
      <c r="J22" s="24">
        <v>22</v>
      </c>
      <c r="K22" s="24">
        <v>10.37</v>
      </c>
      <c r="L22" s="275">
        <f t="shared" si="2"/>
        <v>47.13636363636363</v>
      </c>
    </row>
    <row r="23" spans="1:12" ht="12.75">
      <c r="A23" s="30" t="s">
        <v>609</v>
      </c>
      <c r="B23" s="4" t="s">
        <v>609</v>
      </c>
      <c r="C23" s="4" t="s">
        <v>611</v>
      </c>
      <c r="D23" s="4" t="s">
        <v>233</v>
      </c>
      <c r="E23" s="4" t="s">
        <v>618</v>
      </c>
      <c r="F23" s="4" t="s">
        <v>22</v>
      </c>
      <c r="G23" s="4" t="s">
        <v>319</v>
      </c>
      <c r="H23" s="24">
        <v>220</v>
      </c>
      <c r="I23" s="24">
        <v>220</v>
      </c>
      <c r="J23" s="24">
        <v>220</v>
      </c>
      <c r="K23" s="24">
        <v>103.8</v>
      </c>
      <c r="L23" s="275">
        <f t="shared" si="2"/>
        <v>47.18181818181818</v>
      </c>
    </row>
    <row r="24" spans="1:12" ht="12.75">
      <c r="A24" s="30" t="s">
        <v>609</v>
      </c>
      <c r="B24" s="4" t="s">
        <v>609</v>
      </c>
      <c r="C24" s="4" t="s">
        <v>611</v>
      </c>
      <c r="D24" s="4" t="s">
        <v>233</v>
      </c>
      <c r="E24" s="4" t="s">
        <v>0</v>
      </c>
      <c r="F24" s="4" t="s">
        <v>22</v>
      </c>
      <c r="G24" s="4" t="s">
        <v>320</v>
      </c>
      <c r="H24" s="24">
        <v>13</v>
      </c>
      <c r="I24" s="24">
        <v>13</v>
      </c>
      <c r="J24" s="24">
        <v>13</v>
      </c>
      <c r="K24" s="24">
        <v>5.93</v>
      </c>
      <c r="L24" s="275">
        <f t="shared" si="2"/>
        <v>45.61538461538461</v>
      </c>
    </row>
    <row r="25" spans="1:12" ht="12.75">
      <c r="A25" s="30" t="s">
        <v>609</v>
      </c>
      <c r="B25" s="4" t="s">
        <v>609</v>
      </c>
      <c r="C25" s="4" t="s">
        <v>611</v>
      </c>
      <c r="D25" s="4" t="s">
        <v>233</v>
      </c>
      <c r="E25" s="4" t="s">
        <v>1</v>
      </c>
      <c r="F25" s="4" t="s">
        <v>22</v>
      </c>
      <c r="G25" s="4" t="s">
        <v>321</v>
      </c>
      <c r="H25" s="24">
        <v>47</v>
      </c>
      <c r="I25" s="24">
        <v>47</v>
      </c>
      <c r="J25" s="24">
        <v>47</v>
      </c>
      <c r="K25" s="24">
        <v>22.24</v>
      </c>
      <c r="L25" s="275">
        <f t="shared" si="2"/>
        <v>47.31914893617021</v>
      </c>
    </row>
    <row r="26" spans="1:12" ht="12.75">
      <c r="A26" s="30" t="s">
        <v>609</v>
      </c>
      <c r="B26" s="4" t="s">
        <v>609</v>
      </c>
      <c r="C26" s="4" t="s">
        <v>611</v>
      </c>
      <c r="D26" s="4" t="s">
        <v>233</v>
      </c>
      <c r="E26" s="4" t="s">
        <v>2</v>
      </c>
      <c r="F26" s="4" t="s">
        <v>22</v>
      </c>
      <c r="G26" s="4" t="s">
        <v>322</v>
      </c>
      <c r="H26" s="24">
        <v>15</v>
      </c>
      <c r="I26" s="24">
        <v>15</v>
      </c>
      <c r="J26" s="24">
        <v>15</v>
      </c>
      <c r="K26" s="24">
        <v>7.37</v>
      </c>
      <c r="L26" s="275">
        <f t="shared" si="2"/>
        <v>49.13333333333333</v>
      </c>
    </row>
    <row r="27" spans="1:12" ht="12.75">
      <c r="A27" s="30" t="s">
        <v>609</v>
      </c>
      <c r="B27" s="4" t="s">
        <v>609</v>
      </c>
      <c r="C27" s="4" t="s">
        <v>611</v>
      </c>
      <c r="D27" s="4" t="s">
        <v>233</v>
      </c>
      <c r="E27" s="4" t="s">
        <v>3</v>
      </c>
      <c r="F27" s="4" t="s">
        <v>22</v>
      </c>
      <c r="G27" s="4" t="s">
        <v>323</v>
      </c>
      <c r="H27" s="24">
        <v>74</v>
      </c>
      <c r="I27" s="24">
        <v>74</v>
      </c>
      <c r="J27" s="24">
        <v>74</v>
      </c>
      <c r="K27" s="24">
        <v>35.2</v>
      </c>
      <c r="L27" s="275">
        <f t="shared" si="2"/>
        <v>47.56756756756757</v>
      </c>
    </row>
    <row r="28" spans="1:12" s="1" customFormat="1" ht="12.75">
      <c r="A28" s="34"/>
      <c r="B28" s="3"/>
      <c r="C28" s="3"/>
      <c r="D28" s="3"/>
      <c r="E28" s="3" t="s">
        <v>299</v>
      </c>
      <c r="F28" s="3"/>
      <c r="G28" s="3" t="s">
        <v>444</v>
      </c>
      <c r="H28" s="25">
        <f>SUM(H29:H37)</f>
        <v>914</v>
      </c>
      <c r="I28" s="25">
        <f>SUM(I29:I37)</f>
        <v>914</v>
      </c>
      <c r="J28" s="25">
        <f>SUM(J29:J37)</f>
        <v>914</v>
      </c>
      <c r="K28" s="25">
        <f>SUM(K29:K37)</f>
        <v>203.47000000000003</v>
      </c>
      <c r="L28" s="277">
        <f>K28/J28*100</f>
        <v>22.261487964989062</v>
      </c>
    </row>
    <row r="29" spans="1:12" ht="12.75">
      <c r="A29" s="30" t="s">
        <v>609</v>
      </c>
      <c r="B29" s="4" t="s">
        <v>609</v>
      </c>
      <c r="C29" s="4" t="s">
        <v>611</v>
      </c>
      <c r="D29" s="4" t="s">
        <v>233</v>
      </c>
      <c r="E29" s="4" t="s">
        <v>21</v>
      </c>
      <c r="F29" s="4" t="s">
        <v>22</v>
      </c>
      <c r="G29" s="4" t="s">
        <v>324</v>
      </c>
      <c r="H29" s="24">
        <v>50</v>
      </c>
      <c r="I29" s="24">
        <v>50</v>
      </c>
      <c r="J29" s="24">
        <v>50</v>
      </c>
      <c r="K29" s="24">
        <v>20.36</v>
      </c>
      <c r="L29" s="275">
        <f>K29/J29*100</f>
        <v>40.72</v>
      </c>
    </row>
    <row r="30" spans="1:12" ht="12.75">
      <c r="A30" s="30" t="s">
        <v>609</v>
      </c>
      <c r="B30" s="4" t="s">
        <v>609</v>
      </c>
      <c r="C30" s="4" t="s">
        <v>611</v>
      </c>
      <c r="D30" s="4" t="s">
        <v>233</v>
      </c>
      <c r="E30" s="4" t="s">
        <v>225</v>
      </c>
      <c r="F30" s="4" t="s">
        <v>22</v>
      </c>
      <c r="G30" s="4" t="s">
        <v>313</v>
      </c>
      <c r="H30" s="24">
        <v>200</v>
      </c>
      <c r="I30" s="24">
        <v>200</v>
      </c>
      <c r="J30" s="24">
        <v>200</v>
      </c>
      <c r="K30" s="24">
        <v>0</v>
      </c>
      <c r="L30" s="275">
        <f>K30/J30*100</f>
        <v>0</v>
      </c>
    </row>
    <row r="31" spans="1:12" ht="12.75">
      <c r="A31" s="30" t="s">
        <v>609</v>
      </c>
      <c r="B31" s="4" t="s">
        <v>609</v>
      </c>
      <c r="C31" s="4" t="s">
        <v>611</v>
      </c>
      <c r="D31" s="4" t="s">
        <v>233</v>
      </c>
      <c r="E31" s="4" t="s">
        <v>20</v>
      </c>
      <c r="F31" s="4" t="s">
        <v>22</v>
      </c>
      <c r="G31" s="4" t="s">
        <v>195</v>
      </c>
      <c r="H31" s="24">
        <v>120</v>
      </c>
      <c r="I31" s="24">
        <v>120</v>
      </c>
      <c r="J31" s="24">
        <v>120</v>
      </c>
      <c r="K31" s="24">
        <v>3.6</v>
      </c>
      <c r="L31" s="275">
        <f>K31/J31*100</f>
        <v>3.0000000000000004</v>
      </c>
    </row>
    <row r="32" spans="1:12" ht="12.75">
      <c r="A32" s="30" t="s">
        <v>609</v>
      </c>
      <c r="B32" s="4" t="s">
        <v>609</v>
      </c>
      <c r="C32" s="4" t="s">
        <v>611</v>
      </c>
      <c r="D32" s="4" t="s">
        <v>233</v>
      </c>
      <c r="E32" s="4" t="s">
        <v>4</v>
      </c>
      <c r="F32" s="4" t="s">
        <v>22</v>
      </c>
      <c r="G32" s="4" t="s">
        <v>196</v>
      </c>
      <c r="H32" s="24">
        <v>100</v>
      </c>
      <c r="I32" s="24">
        <v>100</v>
      </c>
      <c r="J32" s="24">
        <v>100</v>
      </c>
      <c r="K32" s="24">
        <v>49.52</v>
      </c>
      <c r="L32" s="275">
        <f>K32/J32*100</f>
        <v>49.52</v>
      </c>
    </row>
    <row r="33" spans="1:12" ht="13.5" thickBot="1">
      <c r="A33" s="30" t="s">
        <v>609</v>
      </c>
      <c r="B33" s="4" t="s">
        <v>609</v>
      </c>
      <c r="C33" s="4" t="s">
        <v>611</v>
      </c>
      <c r="D33" s="4" t="s">
        <v>233</v>
      </c>
      <c r="E33" s="4" t="s">
        <v>222</v>
      </c>
      <c r="F33" s="4" t="s">
        <v>22</v>
      </c>
      <c r="G33" s="4" t="s">
        <v>312</v>
      </c>
      <c r="H33" s="24">
        <v>104</v>
      </c>
      <c r="I33" s="24">
        <v>104</v>
      </c>
      <c r="J33" s="24">
        <v>104</v>
      </c>
      <c r="K33" s="24">
        <v>0</v>
      </c>
      <c r="L33" s="276">
        <f aca="true" t="shared" si="3" ref="L33:L38">K33/J33*100</f>
        <v>0</v>
      </c>
    </row>
    <row r="34" spans="1:12" s="1" customFormat="1" ht="38.25">
      <c r="A34" s="26" t="s">
        <v>283</v>
      </c>
      <c r="B34" s="27" t="s">
        <v>282</v>
      </c>
      <c r="C34" s="27" t="s">
        <v>284</v>
      </c>
      <c r="D34" s="27" t="s">
        <v>285</v>
      </c>
      <c r="E34" s="27" t="s">
        <v>603</v>
      </c>
      <c r="F34" s="27" t="s">
        <v>604</v>
      </c>
      <c r="G34" s="27" t="s">
        <v>605</v>
      </c>
      <c r="H34" s="28" t="s">
        <v>606</v>
      </c>
      <c r="I34" s="220" t="s">
        <v>497</v>
      </c>
      <c r="J34" s="28" t="s">
        <v>607</v>
      </c>
      <c r="K34" s="28" t="s">
        <v>608</v>
      </c>
      <c r="L34" s="278" t="s">
        <v>286</v>
      </c>
    </row>
    <row r="35" spans="1:12" ht="12.75">
      <c r="A35" s="30"/>
      <c r="B35" s="4"/>
      <c r="C35" s="4" t="s">
        <v>611</v>
      </c>
      <c r="D35" s="4" t="s">
        <v>233</v>
      </c>
      <c r="E35" s="4" t="s">
        <v>223</v>
      </c>
      <c r="F35" s="4" t="s">
        <v>22</v>
      </c>
      <c r="G35" s="4" t="s">
        <v>598</v>
      </c>
      <c r="H35" s="24">
        <v>40</v>
      </c>
      <c r="I35" s="24">
        <v>40</v>
      </c>
      <c r="J35" s="24">
        <v>40</v>
      </c>
      <c r="K35" s="24">
        <v>25.09</v>
      </c>
      <c r="L35" s="276">
        <f t="shared" si="3"/>
        <v>62.724999999999994</v>
      </c>
    </row>
    <row r="36" spans="1:12" ht="12.75">
      <c r="A36" s="30" t="s">
        <v>609</v>
      </c>
      <c r="B36" s="4" t="s">
        <v>609</v>
      </c>
      <c r="C36" s="4" t="s">
        <v>611</v>
      </c>
      <c r="D36" s="4" t="s">
        <v>233</v>
      </c>
      <c r="E36" s="4" t="s">
        <v>219</v>
      </c>
      <c r="F36" s="4" t="s">
        <v>22</v>
      </c>
      <c r="G36" s="4" t="s">
        <v>325</v>
      </c>
      <c r="H36" s="24">
        <v>200</v>
      </c>
      <c r="I36" s="24">
        <v>200</v>
      </c>
      <c r="J36" s="24">
        <v>200</v>
      </c>
      <c r="K36" s="24">
        <v>104.9</v>
      </c>
      <c r="L36" s="276">
        <f t="shared" si="3"/>
        <v>52.45000000000001</v>
      </c>
    </row>
    <row r="37" spans="1:12" ht="12.75">
      <c r="A37" s="30"/>
      <c r="B37" s="4"/>
      <c r="C37" s="4" t="s">
        <v>611</v>
      </c>
      <c r="D37" s="4" t="s">
        <v>233</v>
      </c>
      <c r="E37" s="4" t="s">
        <v>581</v>
      </c>
      <c r="F37" s="4" t="s">
        <v>22</v>
      </c>
      <c r="G37" s="4" t="s">
        <v>582</v>
      </c>
      <c r="H37" s="24">
        <v>100</v>
      </c>
      <c r="I37" s="24">
        <v>100</v>
      </c>
      <c r="J37" s="24">
        <v>100</v>
      </c>
      <c r="K37" s="24">
        <v>0</v>
      </c>
      <c r="L37" s="276">
        <f t="shared" si="3"/>
        <v>0</v>
      </c>
    </row>
    <row r="38" spans="1:12" s="1" customFormat="1" ht="12.75">
      <c r="A38" s="34" t="s">
        <v>609</v>
      </c>
      <c r="B38" s="3"/>
      <c r="C38" s="21" t="s">
        <v>23</v>
      </c>
      <c r="D38" s="21" t="s">
        <v>613</v>
      </c>
      <c r="E38" s="21"/>
      <c r="F38" s="21" t="s">
        <v>22</v>
      </c>
      <c r="G38" s="21" t="s">
        <v>181</v>
      </c>
      <c r="H38" s="286">
        <f>SUM(H39:H48)</f>
        <v>410</v>
      </c>
      <c r="I38" s="286">
        <f>SUM(I39:I48)</f>
        <v>410</v>
      </c>
      <c r="J38" s="286">
        <f>SUM(J39:J48)</f>
        <v>410</v>
      </c>
      <c r="K38" s="286">
        <f>SUM(K39:K48)</f>
        <v>0</v>
      </c>
      <c r="L38" s="277">
        <f t="shared" si="3"/>
        <v>0</v>
      </c>
    </row>
    <row r="39" spans="1:12" ht="12.75">
      <c r="A39" s="30"/>
      <c r="B39" s="4"/>
      <c r="C39" s="4" t="s">
        <v>23</v>
      </c>
      <c r="D39" s="4" t="s">
        <v>613</v>
      </c>
      <c r="E39" s="4" t="s">
        <v>614</v>
      </c>
      <c r="F39" s="4" t="s">
        <v>22</v>
      </c>
      <c r="G39" s="4" t="s">
        <v>502</v>
      </c>
      <c r="H39" s="24">
        <v>200</v>
      </c>
      <c r="I39" s="24">
        <v>200</v>
      </c>
      <c r="J39" s="24">
        <v>200</v>
      </c>
      <c r="K39" s="24">
        <v>0</v>
      </c>
      <c r="L39" s="276"/>
    </row>
    <row r="40" spans="1:12" ht="12.75">
      <c r="A40" s="30" t="s">
        <v>609</v>
      </c>
      <c r="B40" s="4" t="s">
        <v>609</v>
      </c>
      <c r="C40" s="4" t="s">
        <v>23</v>
      </c>
      <c r="D40" s="4" t="s">
        <v>613</v>
      </c>
      <c r="E40" s="4" t="s">
        <v>616</v>
      </c>
      <c r="F40" s="4" t="s">
        <v>22</v>
      </c>
      <c r="G40" s="4" t="s">
        <v>597</v>
      </c>
      <c r="H40" s="24">
        <v>20</v>
      </c>
      <c r="I40" s="24">
        <v>20</v>
      </c>
      <c r="J40" s="24">
        <v>20</v>
      </c>
      <c r="K40" s="24">
        <v>0</v>
      </c>
      <c r="L40" s="276"/>
    </row>
    <row r="41" spans="1:12" ht="12.75">
      <c r="A41" s="30"/>
      <c r="B41" s="4"/>
      <c r="C41" s="4" t="s">
        <v>23</v>
      </c>
      <c r="D41" s="4" t="s">
        <v>613</v>
      </c>
      <c r="E41" s="4" t="s">
        <v>617</v>
      </c>
      <c r="F41" s="4" t="s">
        <v>22</v>
      </c>
      <c r="G41" s="4" t="s">
        <v>318</v>
      </c>
      <c r="H41" s="24">
        <v>3</v>
      </c>
      <c r="I41" s="24">
        <v>3</v>
      </c>
      <c r="J41" s="24">
        <v>3</v>
      </c>
      <c r="K41" s="24">
        <v>0</v>
      </c>
      <c r="L41" s="276"/>
    </row>
    <row r="42" spans="1:12" ht="12.75">
      <c r="A42" s="30" t="s">
        <v>609</v>
      </c>
      <c r="B42" s="4" t="s">
        <v>609</v>
      </c>
      <c r="C42" s="4" t="s">
        <v>23</v>
      </c>
      <c r="D42" s="4" t="s">
        <v>613</v>
      </c>
      <c r="E42" s="4" t="s">
        <v>618</v>
      </c>
      <c r="F42" s="4" t="s">
        <v>22</v>
      </c>
      <c r="G42" s="4" t="s">
        <v>319</v>
      </c>
      <c r="H42" s="24">
        <v>28</v>
      </c>
      <c r="I42" s="24">
        <v>28</v>
      </c>
      <c r="J42" s="24">
        <v>28</v>
      </c>
      <c r="K42" s="24">
        <v>0</v>
      </c>
      <c r="L42" s="276"/>
    </row>
    <row r="43" spans="1:12" ht="12.75">
      <c r="A43" s="30" t="s">
        <v>609</v>
      </c>
      <c r="B43" s="4" t="s">
        <v>609</v>
      </c>
      <c r="C43" s="4" t="s">
        <v>23</v>
      </c>
      <c r="D43" s="4" t="s">
        <v>613</v>
      </c>
      <c r="E43" s="4" t="s">
        <v>0</v>
      </c>
      <c r="F43" s="4" t="s">
        <v>22</v>
      </c>
      <c r="G43" s="4" t="s">
        <v>320</v>
      </c>
      <c r="H43" s="24">
        <v>2</v>
      </c>
      <c r="I43" s="24">
        <v>2</v>
      </c>
      <c r="J43" s="24">
        <v>2</v>
      </c>
      <c r="K43" s="24">
        <v>0</v>
      </c>
      <c r="L43" s="276"/>
    </row>
    <row r="44" spans="1:12" ht="12.75">
      <c r="A44" s="30"/>
      <c r="B44" s="4"/>
      <c r="C44" s="4" t="s">
        <v>23</v>
      </c>
      <c r="D44" s="4" t="s">
        <v>613</v>
      </c>
      <c r="E44" s="4" t="s">
        <v>1</v>
      </c>
      <c r="F44" s="4" t="s">
        <v>22</v>
      </c>
      <c r="G44" s="4" t="s">
        <v>321</v>
      </c>
      <c r="H44" s="24">
        <v>6</v>
      </c>
      <c r="I44" s="24">
        <v>6</v>
      </c>
      <c r="J44" s="24">
        <v>6</v>
      </c>
      <c r="K44" s="24">
        <v>0</v>
      </c>
      <c r="L44" s="276"/>
    </row>
    <row r="45" spans="1:12" ht="12.75">
      <c r="A45" s="30"/>
      <c r="B45" s="4"/>
      <c r="C45" s="4" t="s">
        <v>23</v>
      </c>
      <c r="D45" s="4" t="s">
        <v>613</v>
      </c>
      <c r="E45" s="4" t="s">
        <v>2</v>
      </c>
      <c r="F45" s="4" t="s">
        <v>22</v>
      </c>
      <c r="G45" s="4" t="s">
        <v>322</v>
      </c>
      <c r="H45" s="24">
        <v>2</v>
      </c>
      <c r="I45" s="24">
        <v>2</v>
      </c>
      <c r="J45" s="24">
        <v>2</v>
      </c>
      <c r="K45" s="24">
        <v>0</v>
      </c>
      <c r="L45" s="276"/>
    </row>
    <row r="46" spans="1:12" ht="12.75">
      <c r="A46" s="30"/>
      <c r="B46" s="4"/>
      <c r="C46" s="4" t="s">
        <v>23</v>
      </c>
      <c r="D46" s="4" t="s">
        <v>613</v>
      </c>
      <c r="E46" s="4" t="s">
        <v>3</v>
      </c>
      <c r="F46" s="4" t="s">
        <v>22</v>
      </c>
      <c r="G46" s="4" t="s">
        <v>323</v>
      </c>
      <c r="H46" s="24">
        <v>10</v>
      </c>
      <c r="I46" s="24">
        <v>10</v>
      </c>
      <c r="J46" s="24">
        <v>10</v>
      </c>
      <c r="K46" s="24">
        <v>0</v>
      </c>
      <c r="L46" s="276"/>
    </row>
    <row r="47" spans="1:12" ht="12.75">
      <c r="A47" s="30"/>
      <c r="B47" s="4"/>
      <c r="C47" s="4" t="s">
        <v>23</v>
      </c>
      <c r="D47" s="4" t="s">
        <v>613</v>
      </c>
      <c r="E47" s="4" t="s">
        <v>20</v>
      </c>
      <c r="F47" s="4" t="s">
        <v>22</v>
      </c>
      <c r="G47" s="4" t="s">
        <v>347</v>
      </c>
      <c r="H47" s="24">
        <v>5</v>
      </c>
      <c r="I47" s="24">
        <v>5</v>
      </c>
      <c r="J47" s="24">
        <v>5</v>
      </c>
      <c r="K47" s="24">
        <v>0</v>
      </c>
      <c r="L47" s="276"/>
    </row>
    <row r="48" spans="1:12" ht="12.75">
      <c r="A48" s="30"/>
      <c r="B48" s="4"/>
      <c r="C48" s="4" t="s">
        <v>23</v>
      </c>
      <c r="D48" s="4" t="s">
        <v>613</v>
      </c>
      <c r="E48" s="4" t="s">
        <v>3</v>
      </c>
      <c r="F48" s="4" t="s">
        <v>22</v>
      </c>
      <c r="G48" s="4" t="s">
        <v>301</v>
      </c>
      <c r="H48" s="24">
        <v>134</v>
      </c>
      <c r="I48" s="24">
        <v>134</v>
      </c>
      <c r="J48" s="24">
        <v>134</v>
      </c>
      <c r="K48" s="24">
        <v>0</v>
      </c>
      <c r="L48" s="276"/>
    </row>
    <row r="49" spans="1:12" s="1" customFormat="1" ht="12.75">
      <c r="A49" s="34"/>
      <c r="B49" s="3"/>
      <c r="C49" s="21" t="s">
        <v>224</v>
      </c>
      <c r="D49" s="21" t="s">
        <v>264</v>
      </c>
      <c r="E49" s="21"/>
      <c r="F49" s="21" t="s">
        <v>615</v>
      </c>
      <c r="G49" s="21" t="s">
        <v>439</v>
      </c>
      <c r="H49" s="286">
        <f>SUM(H50:H55)</f>
        <v>883</v>
      </c>
      <c r="I49" s="286">
        <f>SUM(I50:I55)</f>
        <v>883</v>
      </c>
      <c r="J49" s="286">
        <f>SUM(J50:J55)</f>
        <v>883</v>
      </c>
      <c r="K49" s="286">
        <f>SUM(K50:K55)</f>
        <v>0</v>
      </c>
      <c r="L49" s="277">
        <f>K49/J49*100</f>
        <v>0</v>
      </c>
    </row>
    <row r="50" spans="1:12" s="1" customFormat="1" ht="12.75">
      <c r="A50" s="34"/>
      <c r="B50" s="3"/>
      <c r="C50" s="181" t="s">
        <v>224</v>
      </c>
      <c r="D50" s="181" t="s">
        <v>264</v>
      </c>
      <c r="E50" s="181" t="s">
        <v>0</v>
      </c>
      <c r="F50" s="181" t="s">
        <v>615</v>
      </c>
      <c r="G50" s="181" t="s">
        <v>348</v>
      </c>
      <c r="H50" s="184">
        <v>3</v>
      </c>
      <c r="I50" s="184">
        <v>3</v>
      </c>
      <c r="J50" s="184">
        <v>3</v>
      </c>
      <c r="K50" s="184">
        <v>0</v>
      </c>
      <c r="L50" s="275"/>
    </row>
    <row r="51" spans="1:12" s="1" customFormat="1" ht="12.75">
      <c r="A51" s="34"/>
      <c r="B51" s="3"/>
      <c r="C51" s="181" t="s">
        <v>224</v>
      </c>
      <c r="D51" s="181" t="s">
        <v>264</v>
      </c>
      <c r="E51" s="60" t="s">
        <v>4</v>
      </c>
      <c r="F51" s="60" t="s">
        <v>615</v>
      </c>
      <c r="G51" s="60" t="s">
        <v>349</v>
      </c>
      <c r="H51" s="61">
        <v>300</v>
      </c>
      <c r="I51" s="61">
        <v>300</v>
      </c>
      <c r="J51" s="61">
        <v>300</v>
      </c>
      <c r="K51" s="61">
        <v>0</v>
      </c>
      <c r="L51" s="279"/>
    </row>
    <row r="52" spans="1:12" s="1" customFormat="1" ht="12.75">
      <c r="A52" s="34"/>
      <c r="B52" s="3"/>
      <c r="C52" s="181" t="s">
        <v>224</v>
      </c>
      <c r="D52" s="181" t="s">
        <v>264</v>
      </c>
      <c r="E52" s="60" t="s">
        <v>7</v>
      </c>
      <c r="F52" s="60" t="s">
        <v>615</v>
      </c>
      <c r="G52" s="60" t="s">
        <v>350</v>
      </c>
      <c r="H52" s="61">
        <v>200</v>
      </c>
      <c r="I52" s="61">
        <v>200</v>
      </c>
      <c r="J52" s="61">
        <v>200</v>
      </c>
      <c r="K52" s="61">
        <v>0</v>
      </c>
      <c r="L52" s="279"/>
    </row>
    <row r="53" spans="1:12" s="1" customFormat="1" ht="12.75">
      <c r="A53" s="34"/>
      <c r="B53" s="3"/>
      <c r="C53" s="181" t="s">
        <v>224</v>
      </c>
      <c r="D53" s="181" t="s">
        <v>264</v>
      </c>
      <c r="E53" s="60" t="s">
        <v>599</v>
      </c>
      <c r="F53" s="60" t="s">
        <v>615</v>
      </c>
      <c r="G53" s="60" t="s">
        <v>351</v>
      </c>
      <c r="H53" s="61">
        <v>150</v>
      </c>
      <c r="I53" s="61">
        <v>150</v>
      </c>
      <c r="J53" s="61">
        <v>150</v>
      </c>
      <c r="K53" s="61">
        <v>0</v>
      </c>
      <c r="L53" s="279"/>
    </row>
    <row r="54" spans="1:12" s="1" customFormat="1" ht="12.75">
      <c r="A54" s="34"/>
      <c r="B54" s="3"/>
      <c r="C54" s="181" t="s">
        <v>224</v>
      </c>
      <c r="D54" s="181" t="s">
        <v>264</v>
      </c>
      <c r="E54" s="60" t="s">
        <v>12</v>
      </c>
      <c r="F54" s="60" t="s">
        <v>615</v>
      </c>
      <c r="G54" s="60" t="s">
        <v>352</v>
      </c>
      <c r="H54" s="61">
        <v>30</v>
      </c>
      <c r="I54" s="61">
        <v>30</v>
      </c>
      <c r="J54" s="61">
        <v>30</v>
      </c>
      <c r="K54" s="61">
        <v>0</v>
      </c>
      <c r="L54" s="279"/>
    </row>
    <row r="55" spans="1:12" s="1" customFormat="1" ht="12.75">
      <c r="A55" s="34"/>
      <c r="B55" s="3"/>
      <c r="C55" s="181" t="s">
        <v>224</v>
      </c>
      <c r="D55" s="181" t="s">
        <v>264</v>
      </c>
      <c r="E55" s="60" t="s">
        <v>18</v>
      </c>
      <c r="F55" s="60" t="s">
        <v>615</v>
      </c>
      <c r="G55" s="189" t="s">
        <v>345</v>
      </c>
      <c r="H55" s="61">
        <v>200</v>
      </c>
      <c r="I55" s="61">
        <v>200</v>
      </c>
      <c r="J55" s="61">
        <v>200</v>
      </c>
      <c r="K55" s="61">
        <v>0</v>
      </c>
      <c r="L55" s="279"/>
    </row>
    <row r="56" spans="1:12" s="1" customFormat="1" ht="30" customHeight="1">
      <c r="A56" s="34" t="s">
        <v>609</v>
      </c>
      <c r="B56" s="3"/>
      <c r="C56" s="21" t="s">
        <v>235</v>
      </c>
      <c r="D56" s="21" t="s">
        <v>236</v>
      </c>
      <c r="E56" s="21"/>
      <c r="F56" s="21"/>
      <c r="G56" s="62" t="s">
        <v>119</v>
      </c>
      <c r="H56" s="286">
        <f>SUM(H61:H62)</f>
        <v>2350</v>
      </c>
      <c r="I56" s="286">
        <f>SUM(I61:I62)</f>
        <v>2350</v>
      </c>
      <c r="J56" s="286">
        <f>SUM(J57:J62)</f>
        <v>2350</v>
      </c>
      <c r="K56" s="286">
        <f>SUM(K57:K62)</f>
        <v>576.7</v>
      </c>
      <c r="L56" s="280">
        <f aca="true" t="shared" si="4" ref="L56:L62">K56/J56*100</f>
        <v>24.540425531914895</v>
      </c>
    </row>
    <row r="57" spans="1:12" s="1" customFormat="1" ht="12.75">
      <c r="A57" s="34"/>
      <c r="B57" s="3"/>
      <c r="C57" s="129" t="s">
        <v>235</v>
      </c>
      <c r="D57" s="4" t="s">
        <v>236</v>
      </c>
      <c r="E57" s="4" t="s">
        <v>614</v>
      </c>
      <c r="F57" s="4" t="s">
        <v>22</v>
      </c>
      <c r="G57" s="43" t="s">
        <v>120</v>
      </c>
      <c r="H57" s="130">
        <v>0</v>
      </c>
      <c r="I57" s="130">
        <v>0</v>
      </c>
      <c r="J57" s="130">
        <v>461</v>
      </c>
      <c r="K57" s="130">
        <v>460.87</v>
      </c>
      <c r="L57" s="281">
        <f t="shared" si="4"/>
        <v>99.97180043383948</v>
      </c>
    </row>
    <row r="58" spans="1:12" s="1" customFormat="1" ht="12.75">
      <c r="A58" s="34"/>
      <c r="B58" s="3"/>
      <c r="C58" s="129" t="s">
        <v>235</v>
      </c>
      <c r="D58" s="129" t="s">
        <v>236</v>
      </c>
      <c r="E58" s="4" t="s">
        <v>166</v>
      </c>
      <c r="F58" s="4" t="s">
        <v>22</v>
      </c>
      <c r="G58" s="43" t="s">
        <v>121</v>
      </c>
      <c r="H58" s="130">
        <v>0</v>
      </c>
      <c r="I58" s="130">
        <v>0</v>
      </c>
      <c r="J58" s="130">
        <v>57</v>
      </c>
      <c r="K58" s="130">
        <v>56.51</v>
      </c>
      <c r="L58" s="281">
        <f t="shared" si="4"/>
        <v>99.14035087719299</v>
      </c>
    </row>
    <row r="59" spans="1:12" s="1" customFormat="1" ht="12.75">
      <c r="A59" s="34"/>
      <c r="B59" s="3"/>
      <c r="C59" s="129" t="s">
        <v>235</v>
      </c>
      <c r="D59" s="129" t="s">
        <v>236</v>
      </c>
      <c r="E59" s="4" t="s">
        <v>616</v>
      </c>
      <c r="F59" s="4" t="s">
        <v>22</v>
      </c>
      <c r="G59" s="43" t="s">
        <v>122</v>
      </c>
      <c r="H59" s="130">
        <v>0</v>
      </c>
      <c r="I59" s="130">
        <v>0</v>
      </c>
      <c r="J59" s="130">
        <v>32</v>
      </c>
      <c r="K59" s="130">
        <v>31.94</v>
      </c>
      <c r="L59" s="281">
        <f t="shared" si="4"/>
        <v>99.8125</v>
      </c>
    </row>
    <row r="60" spans="1:12" s="1" customFormat="1" ht="15" customHeight="1">
      <c r="A60" s="34"/>
      <c r="B60" s="3"/>
      <c r="C60" s="129" t="s">
        <v>235</v>
      </c>
      <c r="D60" s="129" t="s">
        <v>236</v>
      </c>
      <c r="E60" s="4" t="s">
        <v>528</v>
      </c>
      <c r="F60" s="4" t="s">
        <v>22</v>
      </c>
      <c r="G60" s="43" t="s">
        <v>123</v>
      </c>
      <c r="H60" s="130">
        <v>0</v>
      </c>
      <c r="I60" s="130">
        <v>0</v>
      </c>
      <c r="J60" s="130">
        <v>9</v>
      </c>
      <c r="K60" s="130">
        <v>8.68</v>
      </c>
      <c r="L60" s="281">
        <f t="shared" si="4"/>
        <v>96.44444444444444</v>
      </c>
    </row>
    <row r="61" spans="1:12" s="1" customFormat="1" ht="12.75">
      <c r="A61" s="34"/>
      <c r="B61" s="3"/>
      <c r="C61" s="129" t="s">
        <v>235</v>
      </c>
      <c r="D61" s="129" t="s">
        <v>236</v>
      </c>
      <c r="E61" s="129" t="s">
        <v>237</v>
      </c>
      <c r="F61" s="4" t="s">
        <v>615</v>
      </c>
      <c r="G61" s="142" t="s">
        <v>489</v>
      </c>
      <c r="H61" s="130">
        <v>2300</v>
      </c>
      <c r="I61" s="130">
        <v>2300</v>
      </c>
      <c r="J61" s="130">
        <v>1741</v>
      </c>
      <c r="K61" s="130">
        <v>0</v>
      </c>
      <c r="L61" s="281">
        <f t="shared" si="4"/>
        <v>0</v>
      </c>
    </row>
    <row r="62" spans="1:12" ht="13.5" thickBot="1">
      <c r="A62" s="120"/>
      <c r="B62" s="121"/>
      <c r="C62" s="144" t="s">
        <v>235</v>
      </c>
      <c r="D62" s="41" t="s">
        <v>236</v>
      </c>
      <c r="E62" s="229">
        <v>632003</v>
      </c>
      <c r="F62" s="229">
        <v>41</v>
      </c>
      <c r="G62" s="146" t="s">
        <v>490</v>
      </c>
      <c r="H62" s="145">
        <v>50</v>
      </c>
      <c r="I62" s="145">
        <v>50</v>
      </c>
      <c r="J62" s="145">
        <v>50</v>
      </c>
      <c r="K62" s="147">
        <v>18.7</v>
      </c>
      <c r="L62" s="282">
        <f t="shared" si="4"/>
        <v>37.4</v>
      </c>
    </row>
    <row r="63" spans="1:12" ht="12.75">
      <c r="A63" s="206"/>
      <c r="B63" s="206"/>
      <c r="C63" s="85"/>
      <c r="D63" s="167"/>
      <c r="E63" s="207"/>
      <c r="F63" s="207"/>
      <c r="G63" s="208"/>
      <c r="H63" s="207"/>
      <c r="I63" s="207"/>
      <c r="J63" s="207"/>
      <c r="K63" s="209"/>
      <c r="L63" s="206"/>
    </row>
    <row r="64" spans="1:12" ht="12.75">
      <c r="A64" s="206"/>
      <c r="B64" s="206"/>
      <c r="C64" s="85"/>
      <c r="D64" s="167"/>
      <c r="E64" s="207"/>
      <c r="F64" s="207"/>
      <c r="G64" s="208"/>
      <c r="H64" s="207"/>
      <c r="I64" s="207"/>
      <c r="J64" s="207"/>
      <c r="K64" s="209"/>
      <c r="L64" s="206"/>
    </row>
    <row r="65" spans="1:12" ht="12.75">
      <c r="A65" s="206"/>
      <c r="B65" s="206"/>
      <c r="C65" s="85"/>
      <c r="D65" s="167"/>
      <c r="E65" s="207"/>
      <c r="F65" s="207"/>
      <c r="G65" s="208"/>
      <c r="H65" s="207"/>
      <c r="I65" s="207"/>
      <c r="J65" s="207"/>
      <c r="K65" s="209"/>
      <c r="L65" s="206"/>
    </row>
    <row r="66" spans="1:12" ht="12.75">
      <c r="A66" s="206"/>
      <c r="B66" s="206"/>
      <c r="C66" s="85"/>
      <c r="D66" s="167"/>
      <c r="E66" s="207"/>
      <c r="F66" s="207"/>
      <c r="G66" s="208"/>
      <c r="H66" s="207"/>
      <c r="I66" s="207"/>
      <c r="J66" s="207"/>
      <c r="K66" s="209"/>
      <c r="L66" s="206"/>
    </row>
    <row r="67" spans="1:12" ht="12.75">
      <c r="A67" s="206"/>
      <c r="B67" s="206"/>
      <c r="C67" s="85"/>
      <c r="D67" s="167"/>
      <c r="E67" s="207"/>
      <c r="F67" s="207"/>
      <c r="G67" s="208"/>
      <c r="H67" s="207"/>
      <c r="I67" s="207"/>
      <c r="J67" s="207"/>
      <c r="K67" s="209"/>
      <c r="L67" s="206"/>
    </row>
    <row r="68" spans="1:12" ht="12.75">
      <c r="A68" s="206"/>
      <c r="B68" s="206"/>
      <c r="C68" s="85"/>
      <c r="D68" s="167"/>
      <c r="E68" s="207"/>
      <c r="F68" s="207"/>
      <c r="G68" s="208"/>
      <c r="H68" s="207"/>
      <c r="I68" s="207"/>
      <c r="J68" s="207"/>
      <c r="K68" s="209"/>
      <c r="L68" s="206"/>
    </row>
    <row r="69" spans="1:12" ht="12.75">
      <c r="A69" s="206"/>
      <c r="B69" s="206"/>
      <c r="C69" s="85"/>
      <c r="D69" s="167"/>
      <c r="E69" s="207"/>
      <c r="F69" s="207"/>
      <c r="G69" s="208"/>
      <c r="H69" s="207"/>
      <c r="I69" s="207"/>
      <c r="J69" s="207"/>
      <c r="K69" s="209"/>
      <c r="L69" s="206"/>
    </row>
    <row r="70" spans="1:12" ht="12.75">
      <c r="A70" s="206"/>
      <c r="B70" s="206"/>
      <c r="C70" s="85"/>
      <c r="D70" s="167"/>
      <c r="E70" s="207"/>
      <c r="F70" s="207"/>
      <c r="G70" s="208"/>
      <c r="H70" s="207"/>
      <c r="I70" s="207"/>
      <c r="J70" s="207"/>
      <c r="K70" s="209"/>
      <c r="L70" s="206"/>
    </row>
    <row r="71" spans="1:12" ht="12.75">
      <c r="A71" s="206"/>
      <c r="B71" s="206"/>
      <c r="C71" s="85"/>
      <c r="D71" s="167"/>
      <c r="E71" s="207"/>
      <c r="F71" s="207"/>
      <c r="G71" s="208"/>
      <c r="H71" s="207"/>
      <c r="I71" s="207"/>
      <c r="J71" s="207"/>
      <c r="K71" s="209"/>
      <c r="L71" s="206"/>
    </row>
    <row r="72" spans="1:12" ht="12.75">
      <c r="A72" s="206"/>
      <c r="B72" s="206"/>
      <c r="C72" s="85"/>
      <c r="D72" s="167"/>
      <c r="E72" s="207"/>
      <c r="F72" s="207"/>
      <c r="G72" s="208"/>
      <c r="H72" s="207"/>
      <c r="I72" s="207"/>
      <c r="J72" s="207"/>
      <c r="K72" s="209"/>
      <c r="L72" s="206"/>
    </row>
    <row r="73" spans="1:12" ht="12.75">
      <c r="A73" s="206"/>
      <c r="B73" s="206"/>
      <c r="C73" s="85"/>
      <c r="D73" s="167"/>
      <c r="E73" s="207"/>
      <c r="F73" s="207"/>
      <c r="G73" s="208"/>
      <c r="H73" s="207"/>
      <c r="I73" s="207"/>
      <c r="J73" s="207"/>
      <c r="K73" s="209"/>
      <c r="L73" s="206"/>
    </row>
    <row r="74" spans="1:12" ht="12.75">
      <c r="A74" s="206"/>
      <c r="B74" s="206"/>
      <c r="C74" s="85"/>
      <c r="D74" s="167"/>
      <c r="E74" s="207"/>
      <c r="F74" s="207"/>
      <c r="G74" s="208"/>
      <c r="H74" s="207"/>
      <c r="I74" s="207"/>
      <c r="J74" s="207"/>
      <c r="K74" s="209"/>
      <c r="L74" s="206"/>
    </row>
    <row r="75" spans="1:12" ht="12.75">
      <c r="A75" s="206"/>
      <c r="B75" s="206"/>
      <c r="C75" s="85"/>
      <c r="D75" s="167"/>
      <c r="E75" s="207"/>
      <c r="F75" s="207"/>
      <c r="G75" s="208"/>
      <c r="H75" s="207"/>
      <c r="I75" s="207"/>
      <c r="J75" s="207"/>
      <c r="K75" s="209"/>
      <c r="L75" s="206"/>
    </row>
    <row r="76" spans="1:12" ht="12.75">
      <c r="A76" s="206"/>
      <c r="B76" s="206"/>
      <c r="C76" s="85"/>
      <c r="D76" s="167"/>
      <c r="E76" s="207"/>
      <c r="F76" s="207"/>
      <c r="G76" s="208"/>
      <c r="H76" s="207"/>
      <c r="I76" s="207"/>
      <c r="J76" s="207"/>
      <c r="K76" s="209"/>
      <c r="L76" s="206"/>
    </row>
    <row r="77" spans="1:12" ht="12.75">
      <c r="A77" s="206"/>
      <c r="B77" s="206"/>
      <c r="C77" s="85"/>
      <c r="D77" s="167"/>
      <c r="E77" s="207"/>
      <c r="F77" s="207"/>
      <c r="G77" s="208"/>
      <c r="H77" s="207"/>
      <c r="I77" s="207"/>
      <c r="J77" s="207"/>
      <c r="K77" s="209"/>
      <c r="L77" s="206"/>
    </row>
    <row r="78" spans="1:12" ht="12.75">
      <c r="A78" s="206"/>
      <c r="B78" s="206"/>
      <c r="C78" s="85"/>
      <c r="D78" s="167"/>
      <c r="E78" s="207"/>
      <c r="F78" s="207"/>
      <c r="G78" s="208"/>
      <c r="H78" s="207"/>
      <c r="I78" s="207"/>
      <c r="J78" s="207"/>
      <c r="K78" s="209"/>
      <c r="L78" s="206"/>
    </row>
    <row r="79" spans="1:12" ht="12.75">
      <c r="A79" s="206"/>
      <c r="B79" s="206"/>
      <c r="C79" s="85"/>
      <c r="D79" s="167"/>
      <c r="E79" s="207"/>
      <c r="F79" s="207"/>
      <c r="G79" s="208"/>
      <c r="H79" s="207"/>
      <c r="I79" s="207"/>
      <c r="J79" s="207"/>
      <c r="K79" s="209"/>
      <c r="L79" s="206"/>
    </row>
    <row r="80" spans="1:12" ht="12.75">
      <c r="A80" s="206"/>
      <c r="B80" s="206"/>
      <c r="C80" s="85"/>
      <c r="D80" s="167"/>
      <c r="E80" s="207"/>
      <c r="F80" s="207"/>
      <c r="G80" s="208"/>
      <c r="H80" s="207"/>
      <c r="I80" s="207"/>
      <c r="J80" s="207"/>
      <c r="K80" s="209"/>
      <c r="L80" s="206"/>
    </row>
    <row r="81" spans="1:12" ht="12.75">
      <c r="A81" s="206"/>
      <c r="B81" s="206"/>
      <c r="C81" s="85"/>
      <c r="D81" s="167"/>
      <c r="E81" s="207"/>
      <c r="F81" s="207"/>
      <c r="G81" s="208"/>
      <c r="H81" s="207"/>
      <c r="I81" s="207"/>
      <c r="J81" s="207"/>
      <c r="K81" s="209"/>
      <c r="L81" s="206"/>
    </row>
    <row r="82" spans="1:12" ht="12.75">
      <c r="A82" s="206"/>
      <c r="B82" s="206"/>
      <c r="C82" s="85"/>
      <c r="D82" s="167"/>
      <c r="E82" s="207"/>
      <c r="F82" s="207"/>
      <c r="G82" s="208"/>
      <c r="H82" s="207"/>
      <c r="I82" s="207"/>
      <c r="J82" s="207"/>
      <c r="K82" s="209"/>
      <c r="L82" s="206"/>
    </row>
    <row r="83" spans="1:12" ht="12.75">
      <c r="A83" s="206"/>
      <c r="B83" s="206"/>
      <c r="C83" s="85"/>
      <c r="D83" s="167"/>
      <c r="E83" s="207"/>
      <c r="F83" s="207"/>
      <c r="G83" s="208"/>
      <c r="H83" s="207"/>
      <c r="I83" s="207"/>
      <c r="J83" s="207"/>
      <c r="K83" s="209"/>
      <c r="L83" s="206"/>
    </row>
    <row r="84" spans="1:12" ht="12.75">
      <c r="A84" s="206"/>
      <c r="B84" s="206"/>
      <c r="C84" s="85"/>
      <c r="D84" s="167"/>
      <c r="E84" s="207"/>
      <c r="F84" s="207"/>
      <c r="G84" s="208"/>
      <c r="H84" s="207"/>
      <c r="I84" s="207"/>
      <c r="J84" s="207"/>
      <c r="K84" s="209"/>
      <c r="L84" s="206"/>
    </row>
    <row r="85" spans="1:12" ht="12.75">
      <c r="A85" s="206"/>
      <c r="B85" s="206"/>
      <c r="C85" s="85"/>
      <c r="D85" s="167"/>
      <c r="E85" s="207"/>
      <c r="F85" s="207"/>
      <c r="G85" s="208"/>
      <c r="H85" s="207"/>
      <c r="I85" s="207"/>
      <c r="J85" s="207"/>
      <c r="K85" s="209"/>
      <c r="L85" s="206"/>
    </row>
    <row r="86" spans="1:12" ht="12.75">
      <c r="A86" s="206"/>
      <c r="B86" s="206"/>
      <c r="C86" s="85"/>
      <c r="D86" s="167"/>
      <c r="E86" s="207"/>
      <c r="F86" s="207"/>
      <c r="G86" s="208"/>
      <c r="H86" s="207"/>
      <c r="I86" s="207"/>
      <c r="J86" s="207"/>
      <c r="K86" s="209"/>
      <c r="L86" s="206"/>
    </row>
    <row r="87" spans="1:12" ht="12.75">
      <c r="A87" s="206"/>
      <c r="B87" s="206"/>
      <c r="C87" s="85"/>
      <c r="D87" s="167"/>
      <c r="E87" s="207"/>
      <c r="F87" s="207"/>
      <c r="G87" s="208"/>
      <c r="H87" s="207"/>
      <c r="I87" s="207"/>
      <c r="J87" s="207"/>
      <c r="K87" s="209"/>
      <c r="L87" s="206"/>
    </row>
    <row r="88" spans="1:12" ht="12.75">
      <c r="A88" s="206"/>
      <c r="B88" s="206"/>
      <c r="C88" s="85"/>
      <c r="D88" s="167"/>
      <c r="E88" s="207"/>
      <c r="F88" s="207"/>
      <c r="G88" s="208"/>
      <c r="H88" s="207"/>
      <c r="I88" s="207"/>
      <c r="J88" s="207"/>
      <c r="K88" s="209"/>
      <c r="L88" s="206"/>
    </row>
    <row r="89" spans="1:12" ht="12.75">
      <c r="A89" s="206"/>
      <c r="B89" s="206"/>
      <c r="C89" s="85"/>
      <c r="D89" s="167"/>
      <c r="E89" s="207"/>
      <c r="F89" s="207"/>
      <c r="G89" s="208"/>
      <c r="H89" s="207"/>
      <c r="I89" s="207"/>
      <c r="J89" s="207"/>
      <c r="K89" s="209"/>
      <c r="L89" s="206"/>
    </row>
    <row r="90" spans="1:12" ht="12.75">
      <c r="A90" s="206"/>
      <c r="B90" s="206"/>
      <c r="C90" s="85"/>
      <c r="D90" s="167"/>
      <c r="E90" s="207"/>
      <c r="F90" s="207"/>
      <c r="G90" s="208"/>
      <c r="H90" s="207"/>
      <c r="I90" s="207"/>
      <c r="J90" s="207"/>
      <c r="K90" s="209"/>
      <c r="L90" s="206"/>
    </row>
    <row r="91" spans="1:12" ht="12.75">
      <c r="A91" s="206"/>
      <c r="B91" s="206"/>
      <c r="C91" s="85"/>
      <c r="D91" s="167"/>
      <c r="E91" s="207"/>
      <c r="F91" s="207"/>
      <c r="G91" s="208"/>
      <c r="H91" s="207"/>
      <c r="I91" s="207"/>
      <c r="J91" s="207"/>
      <c r="K91" s="209"/>
      <c r="L91" s="206"/>
    </row>
    <row r="92" spans="1:12" ht="12.75">
      <c r="A92" s="206"/>
      <c r="B92" s="206"/>
      <c r="C92" s="85"/>
      <c r="D92" s="167"/>
      <c r="E92" s="207"/>
      <c r="F92" s="207"/>
      <c r="G92" s="208"/>
      <c r="H92" s="207"/>
      <c r="I92" s="207"/>
      <c r="J92" s="207"/>
      <c r="K92" s="209"/>
      <c r="L92" s="206"/>
    </row>
    <row r="93" spans="1:12" ht="12.75">
      <c r="A93" s="206"/>
      <c r="B93" s="206"/>
      <c r="C93" s="85"/>
      <c r="D93" s="167"/>
      <c r="E93" s="207"/>
      <c r="F93" s="207"/>
      <c r="G93" s="208"/>
      <c r="H93" s="207"/>
      <c r="I93" s="207"/>
      <c r="J93" s="207"/>
      <c r="K93" s="209"/>
      <c r="L93" s="206"/>
    </row>
    <row r="94" spans="1:12" ht="12.75">
      <c r="A94" s="206"/>
      <c r="B94" s="206"/>
      <c r="C94" s="85"/>
      <c r="D94" s="167"/>
      <c r="E94" s="207"/>
      <c r="F94" s="207"/>
      <c r="G94" s="208"/>
      <c r="H94" s="207"/>
      <c r="I94" s="207"/>
      <c r="J94" s="207"/>
      <c r="K94" s="209"/>
      <c r="L94" s="206"/>
    </row>
    <row r="95" spans="1:12" ht="12.75">
      <c r="A95" s="206"/>
      <c r="B95" s="206"/>
      <c r="C95" s="85"/>
      <c r="D95" s="167"/>
      <c r="E95" s="207"/>
      <c r="F95" s="207"/>
      <c r="G95" s="208"/>
      <c r="H95" s="207"/>
      <c r="I95" s="207"/>
      <c r="J95" s="207"/>
      <c r="K95" s="209"/>
      <c r="L95" s="206"/>
    </row>
    <row r="96" spans="1:12" ht="12.75">
      <c r="A96" s="206"/>
      <c r="B96" s="206"/>
      <c r="C96" s="85"/>
      <c r="D96" s="167"/>
      <c r="E96" s="207"/>
      <c r="F96" s="207"/>
      <c r="G96" s="208"/>
      <c r="H96" s="207"/>
      <c r="I96" s="207"/>
      <c r="J96" s="207"/>
      <c r="K96" s="209"/>
      <c r="L96" s="206"/>
    </row>
    <row r="97" spans="1:12" ht="12.75">
      <c r="A97" s="206"/>
      <c r="B97" s="206"/>
      <c r="C97" s="85"/>
      <c r="D97" s="167"/>
      <c r="E97" s="207"/>
      <c r="F97" s="207"/>
      <c r="G97" s="208"/>
      <c r="H97" s="207"/>
      <c r="I97" s="207"/>
      <c r="J97" s="207"/>
      <c r="K97" s="209"/>
      <c r="L97" s="206"/>
    </row>
    <row r="98" spans="1:12" ht="12.75">
      <c r="A98" s="206"/>
      <c r="B98" s="206"/>
      <c r="C98" s="85"/>
      <c r="D98" s="167"/>
      <c r="E98" s="207"/>
      <c r="F98" s="207"/>
      <c r="G98" s="208"/>
      <c r="H98" s="207"/>
      <c r="I98" s="207"/>
      <c r="J98" s="207"/>
      <c r="K98" s="209"/>
      <c r="L98" s="206"/>
    </row>
    <row r="99" spans="1:12" ht="12.75">
      <c r="A99" s="206"/>
      <c r="B99" s="206"/>
      <c r="C99" s="85"/>
      <c r="D99" s="167"/>
      <c r="E99" s="207"/>
      <c r="F99" s="207"/>
      <c r="G99" s="208"/>
      <c r="H99" s="207"/>
      <c r="I99" s="207"/>
      <c r="J99" s="207"/>
      <c r="K99" s="209"/>
      <c r="L99" s="206"/>
    </row>
  </sheetData>
  <sheetProtection/>
  <printOptions/>
  <pageMargins left="0.5511811023622047" right="0.5511811023622047" top="0.984251968503937" bottom="0.7874015748031497" header="0.5118110236220472" footer="0.5118110236220472"/>
  <pageSetup horizontalDpi="600" verticalDpi="600" orientation="landscape" paperSize="9" r:id="rId1"/>
  <headerFooter alignWithMargins="0">
    <oddHeader>&amp;CČerpanie rozpočtu Obce Veľká Lehota k 30.6.2011
VÝDAVKY - Program 3: Propagácia, marketing a služby občanom</oddHead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G30" sqref="G30"/>
    </sheetView>
  </sheetViews>
  <sheetFormatPr defaultColWidth="9.00390625" defaultRowHeight="12.75"/>
  <cols>
    <col min="1" max="1" width="8.875" style="0" bestFit="1" customWidth="1"/>
    <col min="2" max="2" width="12.25390625" style="0" bestFit="1" customWidth="1"/>
    <col min="3" max="3" width="6.125" style="0" bestFit="1" customWidth="1"/>
    <col min="5" max="5" width="7.375" style="0" customWidth="1"/>
    <col min="6" max="6" width="4.875" style="0" customWidth="1"/>
    <col min="7" max="7" width="42.875" style="0" bestFit="1" customWidth="1"/>
    <col min="8" max="8" width="9.625" style="0" customWidth="1"/>
    <col min="9" max="9" width="10.125" style="0" customWidth="1"/>
    <col min="10" max="10" width="8.875" style="0" customWidth="1"/>
    <col min="11" max="11" width="10.125" style="0" customWidth="1"/>
    <col min="12" max="12" width="7.75390625" style="0" customWidth="1"/>
  </cols>
  <sheetData>
    <row r="1" spans="1:12" s="1" customFormat="1" ht="36" customHeight="1">
      <c r="A1" s="26" t="s">
        <v>283</v>
      </c>
      <c r="B1" s="27" t="s">
        <v>282</v>
      </c>
      <c r="C1" s="27" t="s">
        <v>284</v>
      </c>
      <c r="D1" s="27" t="s">
        <v>285</v>
      </c>
      <c r="E1" s="27" t="s">
        <v>603</v>
      </c>
      <c r="F1" s="27" t="s">
        <v>604</v>
      </c>
      <c r="G1" s="27" t="s">
        <v>605</v>
      </c>
      <c r="H1" s="28" t="s">
        <v>606</v>
      </c>
      <c r="I1" s="220" t="s">
        <v>497</v>
      </c>
      <c r="J1" s="28" t="s">
        <v>607</v>
      </c>
      <c r="K1" s="28" t="s">
        <v>608</v>
      </c>
      <c r="L1" s="278" t="s">
        <v>286</v>
      </c>
    </row>
    <row r="2" spans="1:12" ht="12.75">
      <c r="A2" s="30" t="s">
        <v>610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88"/>
    </row>
    <row r="3" spans="1:12" s="52" customFormat="1" ht="18.75" customHeight="1">
      <c r="A3" s="49" t="s">
        <v>235</v>
      </c>
      <c r="B3" s="50" t="s">
        <v>609</v>
      </c>
      <c r="C3" s="50" t="s">
        <v>609</v>
      </c>
      <c r="D3" s="50" t="s">
        <v>609</v>
      </c>
      <c r="E3" s="50" t="s">
        <v>609</v>
      </c>
      <c r="F3" s="50" t="s">
        <v>609</v>
      </c>
      <c r="G3" s="50" t="s">
        <v>238</v>
      </c>
      <c r="H3" s="51">
        <f>H4+H16+H21</f>
        <v>30033</v>
      </c>
      <c r="I3" s="51">
        <f>I4+I16+I21</f>
        <v>30033</v>
      </c>
      <c r="J3" s="51">
        <f>J4+J16+J21</f>
        <v>30033</v>
      </c>
      <c r="K3" s="51">
        <f>K4+K16+K21</f>
        <v>12034.619999999999</v>
      </c>
      <c r="L3" s="63">
        <f>K3/J3*100</f>
        <v>40.07132154629907</v>
      </c>
    </row>
    <row r="4" spans="1:12" s="18" customFormat="1" ht="12.75">
      <c r="A4" s="53" t="s">
        <v>609</v>
      </c>
      <c r="B4" s="21" t="s">
        <v>611</v>
      </c>
      <c r="C4" s="21" t="s">
        <v>609</v>
      </c>
      <c r="D4" s="21" t="s">
        <v>609</v>
      </c>
      <c r="E4" s="21"/>
      <c r="F4" s="21" t="s">
        <v>609</v>
      </c>
      <c r="G4" s="21" t="s">
        <v>239</v>
      </c>
      <c r="H4" s="22">
        <f>H5+H6+H14</f>
        <v>1353</v>
      </c>
      <c r="I4" s="22">
        <f>I5+I6+I14</f>
        <v>1353</v>
      </c>
      <c r="J4" s="22">
        <f>J5+J6+J14</f>
        <v>1353</v>
      </c>
      <c r="K4" s="22">
        <f>K5+K6+K14</f>
        <v>91.1</v>
      </c>
      <c r="L4" s="33">
        <f>K4/J4*100</f>
        <v>6.733185513673318</v>
      </c>
    </row>
    <row r="5" spans="1:12" s="18" customFormat="1" ht="12.75">
      <c r="A5" s="53"/>
      <c r="B5" s="54"/>
      <c r="C5" s="54"/>
      <c r="D5" s="54"/>
      <c r="E5" s="54" t="s">
        <v>0</v>
      </c>
      <c r="F5" s="54" t="s">
        <v>615</v>
      </c>
      <c r="G5" s="193" t="s">
        <v>295</v>
      </c>
      <c r="H5" s="195">
        <v>3</v>
      </c>
      <c r="I5" s="195">
        <v>3</v>
      </c>
      <c r="J5" s="195">
        <v>3</v>
      </c>
      <c r="K5" s="195">
        <v>0.6</v>
      </c>
      <c r="L5" s="183">
        <f>K5/J5*100</f>
        <v>20</v>
      </c>
    </row>
    <row r="6" spans="1:12" s="18" customFormat="1" ht="12.75">
      <c r="A6" s="53"/>
      <c r="B6" s="54"/>
      <c r="C6" s="54"/>
      <c r="D6" s="54"/>
      <c r="E6" s="54" t="s">
        <v>299</v>
      </c>
      <c r="F6" s="54"/>
      <c r="G6" s="186" t="s">
        <v>300</v>
      </c>
      <c r="H6" s="170">
        <f>SUM(H7:H13)</f>
        <v>1320</v>
      </c>
      <c r="I6" s="170">
        <f>SUM(I7:I13)</f>
        <v>1320</v>
      </c>
      <c r="J6" s="170">
        <f>SUM(J7:J13)</f>
        <v>1320</v>
      </c>
      <c r="K6" s="170">
        <f>SUM(K7:K13)</f>
        <v>82.5</v>
      </c>
      <c r="L6" s="226">
        <f>K6/J6*100</f>
        <v>6.25</v>
      </c>
    </row>
    <row r="7" spans="1:12" s="2" customFormat="1" ht="12.75">
      <c r="A7" s="30" t="s">
        <v>609</v>
      </c>
      <c r="B7" s="4" t="s">
        <v>609</v>
      </c>
      <c r="C7" s="4" t="s">
        <v>609</v>
      </c>
      <c r="D7" s="4" t="s">
        <v>240</v>
      </c>
      <c r="E7" s="4" t="s">
        <v>21</v>
      </c>
      <c r="F7" s="4" t="s">
        <v>615</v>
      </c>
      <c r="G7" s="4" t="s">
        <v>324</v>
      </c>
      <c r="H7" s="24">
        <v>70</v>
      </c>
      <c r="I7" s="24">
        <v>70</v>
      </c>
      <c r="J7" s="24">
        <v>70</v>
      </c>
      <c r="K7" s="24">
        <v>0</v>
      </c>
      <c r="L7" s="183">
        <f aca="true" t="shared" si="0" ref="L7:L13">K7/J7*100</f>
        <v>0</v>
      </c>
    </row>
    <row r="8" spans="1:12" s="2" customFormat="1" ht="12.75">
      <c r="A8" s="30" t="s">
        <v>609</v>
      </c>
      <c r="B8" s="4" t="s">
        <v>609</v>
      </c>
      <c r="C8" s="4" t="s">
        <v>609</v>
      </c>
      <c r="D8" s="4" t="s">
        <v>240</v>
      </c>
      <c r="E8" s="4" t="s">
        <v>4</v>
      </c>
      <c r="F8" s="4" t="s">
        <v>615</v>
      </c>
      <c r="G8" s="4" t="s">
        <v>349</v>
      </c>
      <c r="H8" s="24">
        <v>400</v>
      </c>
      <c r="I8" s="24">
        <v>400</v>
      </c>
      <c r="J8" s="24">
        <v>400</v>
      </c>
      <c r="K8" s="24">
        <v>0</v>
      </c>
      <c r="L8" s="183">
        <f t="shared" si="0"/>
        <v>0</v>
      </c>
    </row>
    <row r="9" spans="1:12" s="2" customFormat="1" ht="12.75">
      <c r="A9" s="30" t="s">
        <v>609</v>
      </c>
      <c r="B9" s="4" t="s">
        <v>609</v>
      </c>
      <c r="C9" s="4" t="s">
        <v>609</v>
      </c>
      <c r="D9" s="4" t="s">
        <v>240</v>
      </c>
      <c r="E9" s="4" t="s">
        <v>8</v>
      </c>
      <c r="F9" s="4" t="s">
        <v>615</v>
      </c>
      <c r="G9" s="4" t="s">
        <v>24</v>
      </c>
      <c r="H9" s="24">
        <v>120</v>
      </c>
      <c r="I9" s="24">
        <v>120</v>
      </c>
      <c r="J9" s="24">
        <v>120</v>
      </c>
      <c r="K9" s="24">
        <v>0</v>
      </c>
      <c r="L9" s="183">
        <f t="shared" si="0"/>
        <v>0</v>
      </c>
    </row>
    <row r="10" spans="1:12" s="2" customFormat="1" ht="12.75">
      <c r="A10" s="30" t="s">
        <v>609</v>
      </c>
      <c r="B10" s="4" t="s">
        <v>609</v>
      </c>
      <c r="C10" s="4" t="s">
        <v>609</v>
      </c>
      <c r="D10" s="4" t="s">
        <v>240</v>
      </c>
      <c r="E10" s="4" t="s">
        <v>10</v>
      </c>
      <c r="F10" s="4" t="s">
        <v>615</v>
      </c>
      <c r="G10" s="4" t="s">
        <v>302</v>
      </c>
      <c r="H10" s="24">
        <v>260</v>
      </c>
      <c r="I10" s="24">
        <v>260</v>
      </c>
      <c r="J10" s="24">
        <v>260</v>
      </c>
      <c r="K10" s="24">
        <v>0</v>
      </c>
      <c r="L10" s="183">
        <f t="shared" si="0"/>
        <v>0</v>
      </c>
    </row>
    <row r="11" spans="1:12" s="2" customFormat="1" ht="12.75">
      <c r="A11" s="30" t="s">
        <v>609</v>
      </c>
      <c r="B11" s="4" t="s">
        <v>609</v>
      </c>
      <c r="C11" s="4" t="s">
        <v>609</v>
      </c>
      <c r="D11" s="4" t="s">
        <v>240</v>
      </c>
      <c r="E11" s="4" t="s">
        <v>241</v>
      </c>
      <c r="F11" s="4" t="s">
        <v>615</v>
      </c>
      <c r="G11" s="4" t="s">
        <v>326</v>
      </c>
      <c r="H11" s="24">
        <v>300</v>
      </c>
      <c r="I11" s="24">
        <v>300</v>
      </c>
      <c r="J11" s="24">
        <v>300</v>
      </c>
      <c r="K11" s="24">
        <v>0</v>
      </c>
      <c r="L11" s="183">
        <f t="shared" si="0"/>
        <v>0</v>
      </c>
    </row>
    <row r="12" spans="1:12" s="2" customFormat="1" ht="12.75">
      <c r="A12" s="30"/>
      <c r="B12" s="4"/>
      <c r="C12" s="4"/>
      <c r="D12" s="4" t="s">
        <v>240</v>
      </c>
      <c r="E12" s="4" t="s">
        <v>12</v>
      </c>
      <c r="F12" s="4" t="s">
        <v>615</v>
      </c>
      <c r="G12" s="43" t="s">
        <v>341</v>
      </c>
      <c r="H12" s="24">
        <v>50</v>
      </c>
      <c r="I12" s="24">
        <v>50</v>
      </c>
      <c r="J12" s="24">
        <v>50</v>
      </c>
      <c r="K12" s="24">
        <v>0</v>
      </c>
      <c r="L12" s="183">
        <f t="shared" si="0"/>
        <v>0</v>
      </c>
    </row>
    <row r="13" spans="1:12" s="2" customFormat="1" ht="25.5">
      <c r="A13" s="30" t="s">
        <v>609</v>
      </c>
      <c r="B13" s="4" t="s">
        <v>609</v>
      </c>
      <c r="C13" s="4" t="s">
        <v>609</v>
      </c>
      <c r="D13" s="4" t="s">
        <v>240</v>
      </c>
      <c r="E13" s="4" t="s">
        <v>18</v>
      </c>
      <c r="F13" s="4" t="s">
        <v>615</v>
      </c>
      <c r="G13" s="43" t="s">
        <v>197</v>
      </c>
      <c r="H13" s="24">
        <v>120</v>
      </c>
      <c r="I13" s="24">
        <v>120</v>
      </c>
      <c r="J13" s="24">
        <v>120</v>
      </c>
      <c r="K13" s="24">
        <v>82.5</v>
      </c>
      <c r="L13" s="183">
        <f t="shared" si="0"/>
        <v>68.75</v>
      </c>
    </row>
    <row r="14" spans="1:12" s="2" customFormat="1" ht="12.75">
      <c r="A14" s="30"/>
      <c r="B14" s="4"/>
      <c r="C14" s="4"/>
      <c r="D14" s="4" t="s">
        <v>240</v>
      </c>
      <c r="E14" s="4" t="s">
        <v>281</v>
      </c>
      <c r="F14" s="4" t="s">
        <v>615</v>
      </c>
      <c r="G14" s="4" t="s">
        <v>601</v>
      </c>
      <c r="H14" s="66">
        <v>30</v>
      </c>
      <c r="I14" s="66">
        <v>30</v>
      </c>
      <c r="J14" s="66">
        <v>30</v>
      </c>
      <c r="K14" s="66">
        <v>8</v>
      </c>
      <c r="L14" s="274">
        <f>K14/J14*100</f>
        <v>26.666666666666668</v>
      </c>
    </row>
    <row r="15" spans="1:12" s="2" customFormat="1" ht="9" customHeight="1">
      <c r="A15" s="30"/>
      <c r="B15" s="4"/>
      <c r="C15" s="4"/>
      <c r="D15" s="4"/>
      <c r="E15" s="4"/>
      <c r="F15" s="4"/>
      <c r="G15" s="4"/>
      <c r="H15" s="24"/>
      <c r="I15" s="24"/>
      <c r="J15" s="24"/>
      <c r="K15" s="24"/>
      <c r="L15" s="276"/>
    </row>
    <row r="16" spans="1:12" s="18" customFormat="1" ht="12.75">
      <c r="A16" s="53" t="s">
        <v>609</v>
      </c>
      <c r="B16" s="21" t="s">
        <v>23</v>
      </c>
      <c r="C16" s="21" t="s">
        <v>609</v>
      </c>
      <c r="D16" s="21" t="s">
        <v>609</v>
      </c>
      <c r="E16" s="21" t="s">
        <v>299</v>
      </c>
      <c r="F16" s="21" t="s">
        <v>609</v>
      </c>
      <c r="G16" s="21" t="s">
        <v>242</v>
      </c>
      <c r="H16" s="22">
        <f>SUM(H17:H19)</f>
        <v>8200</v>
      </c>
      <c r="I16" s="22">
        <f>SUM(I17:I19)</f>
        <v>8200</v>
      </c>
      <c r="J16" s="22">
        <f>SUM(J17:J19)</f>
        <v>8200</v>
      </c>
      <c r="K16" s="22">
        <f>SUM(K17:K19)</f>
        <v>2649.3399999999997</v>
      </c>
      <c r="L16" s="33">
        <f>K16/J16*100</f>
        <v>32.3090243902439</v>
      </c>
    </row>
    <row r="17" spans="1:12" s="2" customFormat="1" ht="38.25">
      <c r="A17" s="30" t="s">
        <v>609</v>
      </c>
      <c r="B17" s="4" t="s">
        <v>609</v>
      </c>
      <c r="C17" s="4" t="s">
        <v>609</v>
      </c>
      <c r="D17" s="4" t="s">
        <v>243</v>
      </c>
      <c r="E17" s="4" t="s">
        <v>225</v>
      </c>
      <c r="F17" s="4" t="s">
        <v>615</v>
      </c>
      <c r="G17" s="188" t="s">
        <v>167</v>
      </c>
      <c r="H17" s="24">
        <v>5400</v>
      </c>
      <c r="I17" s="24">
        <v>5400</v>
      </c>
      <c r="J17" s="24">
        <v>5400</v>
      </c>
      <c r="K17" s="5">
        <f>161.39+1188.96+1010.01</f>
        <v>2360.3599999999997</v>
      </c>
      <c r="L17" s="183">
        <f>K17/J17*100</f>
        <v>43.71037037037036</v>
      </c>
    </row>
    <row r="18" spans="1:12" s="2" customFormat="1" ht="12.75">
      <c r="A18" s="30" t="s">
        <v>609</v>
      </c>
      <c r="B18" s="4" t="s">
        <v>609</v>
      </c>
      <c r="C18" s="4" t="s">
        <v>609</v>
      </c>
      <c r="D18" s="4" t="s">
        <v>243</v>
      </c>
      <c r="E18" s="4" t="s">
        <v>4</v>
      </c>
      <c r="F18" s="4" t="s">
        <v>615</v>
      </c>
      <c r="G18" s="4" t="s">
        <v>25</v>
      </c>
      <c r="H18" s="24">
        <v>800</v>
      </c>
      <c r="I18" s="24">
        <v>800</v>
      </c>
      <c r="J18" s="24">
        <v>800</v>
      </c>
      <c r="K18" s="24">
        <v>48.98</v>
      </c>
      <c r="L18" s="183">
        <f>K18/J18*100</f>
        <v>6.1225</v>
      </c>
    </row>
    <row r="19" spans="1:12" s="2" customFormat="1" ht="12.75">
      <c r="A19" s="30" t="s">
        <v>609</v>
      </c>
      <c r="B19" s="4" t="s">
        <v>609</v>
      </c>
      <c r="C19" s="4" t="s">
        <v>609</v>
      </c>
      <c r="D19" s="4" t="s">
        <v>243</v>
      </c>
      <c r="E19" s="4" t="s">
        <v>231</v>
      </c>
      <c r="F19" s="4" t="s">
        <v>615</v>
      </c>
      <c r="G19" s="4" t="s">
        <v>26</v>
      </c>
      <c r="H19" s="24">
        <v>2000</v>
      </c>
      <c r="I19" s="24">
        <v>2000</v>
      </c>
      <c r="J19" s="24">
        <v>2000</v>
      </c>
      <c r="K19" s="24">
        <v>240</v>
      </c>
      <c r="L19" s="183">
        <f>K19/J19*100</f>
        <v>12</v>
      </c>
    </row>
    <row r="20" spans="1:12" s="2" customFormat="1" ht="8.25" customHeight="1">
      <c r="A20" s="30"/>
      <c r="B20" s="4"/>
      <c r="C20" s="4"/>
      <c r="D20" s="4"/>
      <c r="E20" s="4"/>
      <c r="F20" s="4"/>
      <c r="G20" s="4"/>
      <c r="H20" s="24"/>
      <c r="I20" s="24"/>
      <c r="J20" s="24"/>
      <c r="K20" s="24"/>
      <c r="L20" s="276"/>
    </row>
    <row r="21" spans="1:12" s="18" customFormat="1" ht="12.75">
      <c r="A21" s="53" t="s">
        <v>609</v>
      </c>
      <c r="B21" s="21" t="s">
        <v>224</v>
      </c>
      <c r="C21" s="21" t="s">
        <v>609</v>
      </c>
      <c r="D21" s="21" t="s">
        <v>609</v>
      </c>
      <c r="E21" s="21"/>
      <c r="F21" s="21" t="s">
        <v>609</v>
      </c>
      <c r="G21" s="21" t="s">
        <v>244</v>
      </c>
      <c r="H21" s="22">
        <f>H22+H28</f>
        <v>20480</v>
      </c>
      <c r="I21" s="22">
        <f>I22+I28</f>
        <v>20480</v>
      </c>
      <c r="J21" s="22">
        <f>J22+J28</f>
        <v>20480</v>
      </c>
      <c r="K21" s="22">
        <f>K22+K28</f>
        <v>9294.18</v>
      </c>
      <c r="L21" s="33">
        <f>K21/J21*100</f>
        <v>45.38173828125</v>
      </c>
    </row>
    <row r="22" spans="1:12" s="18" customFormat="1" ht="12.75">
      <c r="A22" s="53"/>
      <c r="B22" s="54"/>
      <c r="C22" s="21" t="s">
        <v>611</v>
      </c>
      <c r="D22" s="21"/>
      <c r="E22" s="21" t="s">
        <v>299</v>
      </c>
      <c r="F22" s="21"/>
      <c r="G22" s="62" t="s">
        <v>182</v>
      </c>
      <c r="H22" s="22">
        <f>SUM(H23:H27)</f>
        <v>17800</v>
      </c>
      <c r="I22" s="22">
        <f>SUM(I23:I27)</f>
        <v>17800</v>
      </c>
      <c r="J22" s="22">
        <f>SUM(J23:J27)</f>
        <v>17800</v>
      </c>
      <c r="K22" s="22">
        <f>SUM(K23:K27)</f>
        <v>8656.800000000001</v>
      </c>
      <c r="L22" s="33">
        <f>K22/J22*100</f>
        <v>48.633707865168546</v>
      </c>
    </row>
    <row r="23" spans="1:12" s="18" customFormat="1" ht="12.75">
      <c r="A23" s="53"/>
      <c r="B23" s="54"/>
      <c r="C23" s="193" t="s">
        <v>611</v>
      </c>
      <c r="D23" s="193" t="s">
        <v>245</v>
      </c>
      <c r="E23" s="193" t="s">
        <v>4</v>
      </c>
      <c r="F23" s="193" t="s">
        <v>615</v>
      </c>
      <c r="G23" s="194" t="s">
        <v>583</v>
      </c>
      <c r="H23" s="195">
        <v>700</v>
      </c>
      <c r="I23" s="195">
        <v>700</v>
      </c>
      <c r="J23" s="195">
        <v>700</v>
      </c>
      <c r="K23" s="196">
        <v>0</v>
      </c>
      <c r="L23" s="183">
        <v>0</v>
      </c>
    </row>
    <row r="24" spans="1:12" ht="12.75">
      <c r="A24" s="30" t="s">
        <v>609</v>
      </c>
      <c r="B24" s="4" t="s">
        <v>609</v>
      </c>
      <c r="C24" s="4" t="s">
        <v>611</v>
      </c>
      <c r="D24" s="4" t="s">
        <v>245</v>
      </c>
      <c r="E24" s="4" t="s">
        <v>12</v>
      </c>
      <c r="F24" s="4" t="s">
        <v>615</v>
      </c>
      <c r="G24" s="189" t="s">
        <v>28</v>
      </c>
      <c r="H24" s="24">
        <v>8200</v>
      </c>
      <c r="I24" s="24">
        <v>8200</v>
      </c>
      <c r="J24" s="24">
        <v>8200</v>
      </c>
      <c r="K24" s="5">
        <f>3351.15+1005.41</f>
        <v>4356.56</v>
      </c>
      <c r="L24" s="289">
        <f aca="true" t="shared" si="1" ref="L24:L30">K24/J24*100</f>
        <v>53.12878048780488</v>
      </c>
    </row>
    <row r="25" spans="1:12" ht="12.75">
      <c r="A25" s="30" t="s">
        <v>609</v>
      </c>
      <c r="B25" s="4" t="s">
        <v>609</v>
      </c>
      <c r="C25" s="4" t="s">
        <v>611</v>
      </c>
      <c r="D25" s="4" t="s">
        <v>245</v>
      </c>
      <c r="E25" s="4" t="s">
        <v>12</v>
      </c>
      <c r="F25" s="4" t="s">
        <v>615</v>
      </c>
      <c r="G25" s="189" t="s">
        <v>27</v>
      </c>
      <c r="H25" s="24">
        <v>7200</v>
      </c>
      <c r="I25" s="24">
        <v>7200</v>
      </c>
      <c r="J25" s="24">
        <v>7200</v>
      </c>
      <c r="K25" s="5">
        <f>2593.85+1162.44</f>
        <v>3756.29</v>
      </c>
      <c r="L25" s="289">
        <f t="shared" si="1"/>
        <v>52.17069444444444</v>
      </c>
    </row>
    <row r="26" spans="1:12" ht="12.75">
      <c r="A26" s="30" t="s">
        <v>609</v>
      </c>
      <c r="B26" s="4" t="s">
        <v>609</v>
      </c>
      <c r="C26" s="4" t="s">
        <v>611</v>
      </c>
      <c r="D26" s="4" t="s">
        <v>245</v>
      </c>
      <c r="E26" s="4" t="s">
        <v>12</v>
      </c>
      <c r="F26" s="4" t="s">
        <v>615</v>
      </c>
      <c r="G26" s="189" t="s">
        <v>203</v>
      </c>
      <c r="H26" s="24">
        <v>500</v>
      </c>
      <c r="I26" s="24">
        <v>500</v>
      </c>
      <c r="J26" s="24">
        <v>500</v>
      </c>
      <c r="K26" s="5">
        <v>0</v>
      </c>
      <c r="L26" s="289">
        <f t="shared" si="1"/>
        <v>0</v>
      </c>
    </row>
    <row r="27" spans="1:12" ht="12.75">
      <c r="A27" s="30" t="s">
        <v>609</v>
      </c>
      <c r="B27" s="4" t="s">
        <v>609</v>
      </c>
      <c r="C27" s="4" t="s">
        <v>611</v>
      </c>
      <c r="D27" s="4" t="s">
        <v>245</v>
      </c>
      <c r="E27" s="4" t="s">
        <v>14</v>
      </c>
      <c r="F27" s="4" t="s">
        <v>615</v>
      </c>
      <c r="G27" s="4" t="s">
        <v>329</v>
      </c>
      <c r="H27" s="24">
        <v>1200</v>
      </c>
      <c r="I27" s="24">
        <v>1200</v>
      </c>
      <c r="J27" s="24">
        <v>1200</v>
      </c>
      <c r="K27" s="24">
        <v>543.95</v>
      </c>
      <c r="L27" s="289">
        <f t="shared" si="1"/>
        <v>45.32916666666667</v>
      </c>
    </row>
    <row r="28" spans="1:12" s="1" customFormat="1" ht="12.75">
      <c r="A28" s="34"/>
      <c r="B28" s="3"/>
      <c r="C28" s="21" t="s">
        <v>23</v>
      </c>
      <c r="D28" s="21"/>
      <c r="E28" s="21" t="s">
        <v>299</v>
      </c>
      <c r="F28" s="21"/>
      <c r="G28" s="21" t="s">
        <v>183</v>
      </c>
      <c r="H28" s="286">
        <v>2680</v>
      </c>
      <c r="I28" s="286">
        <v>2680</v>
      </c>
      <c r="J28" s="286">
        <v>2680</v>
      </c>
      <c r="K28" s="286">
        <f>SUM(K29:K30)</f>
        <v>637.38</v>
      </c>
      <c r="L28" s="277">
        <f t="shared" si="1"/>
        <v>23.782835820895524</v>
      </c>
    </row>
    <row r="29" spans="1:12" s="19" customFormat="1" ht="12.75">
      <c r="A29" s="59"/>
      <c r="B29" s="60"/>
      <c r="C29" s="60" t="s">
        <v>23</v>
      </c>
      <c r="D29" s="60" t="s">
        <v>245</v>
      </c>
      <c r="E29" s="60" t="s">
        <v>12</v>
      </c>
      <c r="F29" s="60" t="s">
        <v>615</v>
      </c>
      <c r="G29" s="60" t="s">
        <v>204</v>
      </c>
      <c r="H29" s="61">
        <v>2500</v>
      </c>
      <c r="I29" s="61">
        <v>2500</v>
      </c>
      <c r="J29" s="61">
        <v>2500</v>
      </c>
      <c r="K29" s="61">
        <v>637.38</v>
      </c>
      <c r="L29" s="275">
        <f t="shared" si="1"/>
        <v>25.4952</v>
      </c>
    </row>
    <row r="30" spans="1:12" ht="13.5" thickBot="1">
      <c r="A30" s="40" t="s">
        <v>609</v>
      </c>
      <c r="B30" s="41" t="s">
        <v>609</v>
      </c>
      <c r="C30" s="41" t="s">
        <v>23</v>
      </c>
      <c r="D30" s="41" t="s">
        <v>246</v>
      </c>
      <c r="E30" s="41" t="s">
        <v>4</v>
      </c>
      <c r="F30" s="41" t="s">
        <v>22</v>
      </c>
      <c r="G30" s="244" t="s">
        <v>205</v>
      </c>
      <c r="H30" s="42">
        <v>180</v>
      </c>
      <c r="I30" s="42">
        <v>180</v>
      </c>
      <c r="J30" s="42">
        <v>180</v>
      </c>
      <c r="K30" s="42">
        <v>0</v>
      </c>
      <c r="L30" s="290">
        <f t="shared" si="1"/>
        <v>0</v>
      </c>
    </row>
  </sheetData>
  <sheetProtection/>
  <printOptions/>
  <pageMargins left="0.5511811023622047" right="0.5511811023622047" top="0.8661417322834646" bottom="0.7874015748031497" header="0.5118110236220472" footer="0.5118110236220472"/>
  <pageSetup horizontalDpi="600" verticalDpi="600" orientation="landscape" paperSize="9" r:id="rId1"/>
  <headerFooter alignWithMargins="0">
    <oddHeader>&amp;CČerpanie rozpočtu Obce Veľká Lehota k 30.6.2011
VÝDAVKY - Program 4: Bezpečnosť, právo a poriadok v obci</oddHead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19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8.25390625" style="0" customWidth="1"/>
    <col min="2" max="2" width="11.75390625" style="0" customWidth="1"/>
    <col min="3" max="3" width="5.875" style="0" customWidth="1"/>
    <col min="4" max="4" width="8.375" style="0" customWidth="1"/>
    <col min="5" max="5" width="7.625" style="0" customWidth="1"/>
    <col min="6" max="6" width="5.375" style="0" customWidth="1"/>
    <col min="7" max="7" width="50.875" style="0" customWidth="1"/>
    <col min="8" max="8" width="9.375" style="0" customWidth="1"/>
    <col min="9" max="9" width="10.125" style="0" customWidth="1"/>
    <col min="10" max="10" width="8.875" style="0" customWidth="1"/>
    <col min="11" max="11" width="8.75390625" style="0" customWidth="1"/>
    <col min="12" max="12" width="7.875" style="0" customWidth="1"/>
  </cols>
  <sheetData>
    <row r="1" spans="1:12" s="18" customFormat="1" ht="38.25">
      <c r="A1" s="298" t="s">
        <v>283</v>
      </c>
      <c r="B1" s="299" t="s">
        <v>282</v>
      </c>
      <c r="C1" s="299" t="s">
        <v>284</v>
      </c>
      <c r="D1" s="299" t="s">
        <v>285</v>
      </c>
      <c r="E1" s="299" t="s">
        <v>603</v>
      </c>
      <c r="F1" s="299" t="s">
        <v>604</v>
      </c>
      <c r="G1" s="299" t="s">
        <v>605</v>
      </c>
      <c r="H1" s="300" t="s">
        <v>606</v>
      </c>
      <c r="I1" s="301" t="s">
        <v>497</v>
      </c>
      <c r="J1" s="300" t="s">
        <v>607</v>
      </c>
      <c r="K1" s="300" t="s">
        <v>608</v>
      </c>
      <c r="L1" s="302" t="s">
        <v>286</v>
      </c>
    </row>
    <row r="2" spans="1:12" ht="12.75">
      <c r="A2" s="30" t="s">
        <v>610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88"/>
    </row>
    <row r="3" spans="1:12" s="52" customFormat="1" ht="15">
      <c r="A3" s="49" t="s">
        <v>247</v>
      </c>
      <c r="B3" s="50" t="s">
        <v>609</v>
      </c>
      <c r="C3" s="50" t="s">
        <v>609</v>
      </c>
      <c r="D3" s="50" t="s">
        <v>609</v>
      </c>
      <c r="E3" s="50" t="s">
        <v>609</v>
      </c>
      <c r="F3" s="50" t="s">
        <v>609</v>
      </c>
      <c r="G3" s="50" t="s">
        <v>248</v>
      </c>
      <c r="H3" s="51">
        <f>H4+H16+H24+H57+H77+H84</f>
        <v>133123</v>
      </c>
      <c r="I3" s="51">
        <f>I4+I16+I24+I57+I77+I84</f>
        <v>129823</v>
      </c>
      <c r="J3" s="51">
        <f>J4+J16+J24+J57+J77+J84</f>
        <v>137588</v>
      </c>
      <c r="K3" s="51">
        <f>K4+K16+K24+K57+K77+K84</f>
        <v>47776.21000000001</v>
      </c>
      <c r="L3" s="63">
        <f>K3/J3*100</f>
        <v>34.72411111434137</v>
      </c>
    </row>
    <row r="4" spans="1:12" s="18" customFormat="1" ht="13.5" customHeight="1">
      <c r="A4" s="53" t="s">
        <v>609</v>
      </c>
      <c r="B4" s="21" t="s">
        <v>611</v>
      </c>
      <c r="C4" s="21" t="s">
        <v>609</v>
      </c>
      <c r="D4" s="21" t="s">
        <v>609</v>
      </c>
      <c r="E4" s="21" t="s">
        <v>609</v>
      </c>
      <c r="F4" s="21" t="s">
        <v>609</v>
      </c>
      <c r="G4" s="21" t="s">
        <v>249</v>
      </c>
      <c r="H4" s="22">
        <f>H5+H6+H13</f>
        <v>88110</v>
      </c>
      <c r="I4" s="22">
        <f>I5+I6+I13</f>
        <v>86110</v>
      </c>
      <c r="J4" s="22">
        <f>J5+J6+J13</f>
        <v>86110</v>
      </c>
      <c r="K4" s="22">
        <f>K5+K6+K13</f>
        <v>6166.179999999999</v>
      </c>
      <c r="L4" s="33">
        <f>K4/J4*100</f>
        <v>7.160817558936243</v>
      </c>
    </row>
    <row r="5" spans="1:12" s="68" customFormat="1" ht="12.75">
      <c r="A5" s="64" t="s">
        <v>609</v>
      </c>
      <c r="B5" s="65" t="s">
        <v>609</v>
      </c>
      <c r="C5" s="65" t="s">
        <v>609</v>
      </c>
      <c r="D5" s="181" t="s">
        <v>250</v>
      </c>
      <c r="E5" s="181" t="s">
        <v>0</v>
      </c>
      <c r="F5" s="181" t="s">
        <v>615</v>
      </c>
      <c r="G5" s="181" t="s">
        <v>206</v>
      </c>
      <c r="H5" s="184">
        <v>25</v>
      </c>
      <c r="I5" s="184">
        <v>25</v>
      </c>
      <c r="J5" s="184">
        <v>25</v>
      </c>
      <c r="K5" s="184">
        <v>5.28</v>
      </c>
      <c r="L5" s="275">
        <f>K5/J5*100</f>
        <v>21.12</v>
      </c>
    </row>
    <row r="6" spans="1:12" s="18" customFormat="1" ht="12.75">
      <c r="A6" s="34"/>
      <c r="B6" s="3"/>
      <c r="C6" s="3"/>
      <c r="D6" s="3"/>
      <c r="E6" s="3" t="s">
        <v>299</v>
      </c>
      <c r="F6" s="3"/>
      <c r="G6" s="3" t="s">
        <v>300</v>
      </c>
      <c r="H6" s="25">
        <f>SUM(H7:H12)</f>
        <v>10785</v>
      </c>
      <c r="I6" s="25">
        <f>SUM(I7:I12)</f>
        <v>10785</v>
      </c>
      <c r="J6" s="25">
        <f>SUM(J7:J12)</f>
        <v>10785</v>
      </c>
      <c r="K6" s="25">
        <f>SUM(K7:K12)</f>
        <v>5920.9</v>
      </c>
      <c r="L6" s="277">
        <f>K6/J6*100</f>
        <v>54.8993973110802</v>
      </c>
    </row>
    <row r="7" spans="1:12" s="2" customFormat="1" ht="12.75">
      <c r="A7" s="30" t="s">
        <v>609</v>
      </c>
      <c r="B7" s="4" t="s">
        <v>609</v>
      </c>
      <c r="C7" s="4" t="s">
        <v>609</v>
      </c>
      <c r="D7" s="4" t="s">
        <v>250</v>
      </c>
      <c r="E7" s="4" t="s">
        <v>4</v>
      </c>
      <c r="F7" s="4" t="s">
        <v>615</v>
      </c>
      <c r="G7" s="43" t="s">
        <v>124</v>
      </c>
      <c r="H7" s="24">
        <v>1300</v>
      </c>
      <c r="I7" s="24">
        <v>1300</v>
      </c>
      <c r="J7" s="24">
        <v>1300</v>
      </c>
      <c r="K7" s="24">
        <v>520</v>
      </c>
      <c r="L7" s="276"/>
    </row>
    <row r="8" spans="1:12" s="2" customFormat="1" ht="36.75" customHeight="1">
      <c r="A8" s="30"/>
      <c r="B8" s="4"/>
      <c r="C8" s="4"/>
      <c r="D8" s="4" t="s">
        <v>250</v>
      </c>
      <c r="E8" s="4" t="s">
        <v>231</v>
      </c>
      <c r="F8" s="4" t="s">
        <v>615</v>
      </c>
      <c r="G8" s="218" t="s">
        <v>125</v>
      </c>
      <c r="H8" s="24">
        <v>4600</v>
      </c>
      <c r="I8" s="24">
        <v>4600</v>
      </c>
      <c r="J8" s="24">
        <v>4600</v>
      </c>
      <c r="K8" s="24">
        <v>3878.05</v>
      </c>
      <c r="L8" s="276"/>
    </row>
    <row r="9" spans="1:12" s="2" customFormat="1" ht="12.75">
      <c r="A9" s="30" t="s">
        <v>609</v>
      </c>
      <c r="B9" s="4" t="s">
        <v>609</v>
      </c>
      <c r="C9" s="4" t="s">
        <v>609</v>
      </c>
      <c r="D9" s="4" t="s">
        <v>250</v>
      </c>
      <c r="E9" s="4" t="s">
        <v>251</v>
      </c>
      <c r="F9" s="4" t="s">
        <v>615</v>
      </c>
      <c r="G9" s="4" t="s">
        <v>208</v>
      </c>
      <c r="H9" s="24">
        <v>600</v>
      </c>
      <c r="I9" s="24">
        <v>600</v>
      </c>
      <c r="J9" s="24">
        <v>600</v>
      </c>
      <c r="K9" s="24">
        <v>0</v>
      </c>
      <c r="L9" s="276"/>
    </row>
    <row r="10" spans="1:12" s="2" customFormat="1" ht="12.75">
      <c r="A10" s="30" t="s">
        <v>609</v>
      </c>
      <c r="B10" s="4" t="s">
        <v>609</v>
      </c>
      <c r="C10" s="4" t="s">
        <v>609</v>
      </c>
      <c r="D10" s="4" t="s">
        <v>250</v>
      </c>
      <c r="E10" s="4" t="s">
        <v>12</v>
      </c>
      <c r="F10" s="4" t="s">
        <v>615</v>
      </c>
      <c r="G10" s="4" t="s">
        <v>209</v>
      </c>
      <c r="H10" s="24">
        <v>2585</v>
      </c>
      <c r="I10" s="24">
        <v>2585</v>
      </c>
      <c r="J10" s="24">
        <v>2585</v>
      </c>
      <c r="K10" s="5">
        <v>1399.35</v>
      </c>
      <c r="L10" s="276"/>
    </row>
    <row r="11" spans="1:12" s="2" customFormat="1" ht="12.75">
      <c r="A11" s="30"/>
      <c r="B11" s="4"/>
      <c r="C11" s="4"/>
      <c r="D11" s="4" t="s">
        <v>250</v>
      </c>
      <c r="E11" s="4" t="s">
        <v>13</v>
      </c>
      <c r="F11" s="4" t="s">
        <v>615</v>
      </c>
      <c r="G11" s="43" t="s">
        <v>210</v>
      </c>
      <c r="H11" s="24">
        <v>1000</v>
      </c>
      <c r="I11" s="24">
        <v>1000</v>
      </c>
      <c r="J11" s="24">
        <v>1000</v>
      </c>
      <c r="K11" s="5">
        <v>0</v>
      </c>
      <c r="L11" s="276"/>
    </row>
    <row r="12" spans="1:12" s="2" customFormat="1" ht="12.75">
      <c r="A12" s="30"/>
      <c r="B12" s="4"/>
      <c r="C12" s="4"/>
      <c r="D12" s="4" t="s">
        <v>250</v>
      </c>
      <c r="E12" s="4" t="s">
        <v>18</v>
      </c>
      <c r="F12" s="4" t="s">
        <v>615</v>
      </c>
      <c r="G12" s="4" t="s">
        <v>54</v>
      </c>
      <c r="H12" s="24">
        <v>700</v>
      </c>
      <c r="I12" s="24">
        <v>700</v>
      </c>
      <c r="J12" s="24">
        <v>700</v>
      </c>
      <c r="K12" s="5">
        <v>123.5</v>
      </c>
      <c r="L12" s="276"/>
    </row>
    <row r="13" spans="1:12" s="2" customFormat="1" ht="12.75">
      <c r="A13" s="30" t="s">
        <v>609</v>
      </c>
      <c r="B13" s="4" t="s">
        <v>609</v>
      </c>
      <c r="C13" s="4" t="s">
        <v>609</v>
      </c>
      <c r="D13" s="4" t="s">
        <v>250</v>
      </c>
      <c r="E13" s="65" t="s">
        <v>558</v>
      </c>
      <c r="F13" s="4" t="s">
        <v>615</v>
      </c>
      <c r="G13" s="65" t="s">
        <v>429</v>
      </c>
      <c r="H13" s="66">
        <f>SUM(H14:H15)</f>
        <v>77300</v>
      </c>
      <c r="I13" s="66">
        <f>SUM(I14:I15)</f>
        <v>75300</v>
      </c>
      <c r="J13" s="66">
        <f>SUM(J14:J15)</f>
        <v>75300</v>
      </c>
      <c r="K13" s="66">
        <f>SUM(K14:K15)</f>
        <v>240</v>
      </c>
      <c r="L13" s="291">
        <f>K13/J13*100</f>
        <v>0.3187250996015936</v>
      </c>
    </row>
    <row r="14" spans="1:12" s="2" customFormat="1" ht="12.75">
      <c r="A14" s="30"/>
      <c r="B14" s="4"/>
      <c r="C14" s="4"/>
      <c r="D14" s="4"/>
      <c r="E14" s="181" t="s">
        <v>211</v>
      </c>
      <c r="F14" s="181" t="s">
        <v>615</v>
      </c>
      <c r="G14" s="181" t="s">
        <v>212</v>
      </c>
      <c r="H14" s="184">
        <v>1000</v>
      </c>
      <c r="I14" s="184">
        <v>1000</v>
      </c>
      <c r="J14" s="184">
        <v>1000</v>
      </c>
      <c r="K14" s="254">
        <v>240</v>
      </c>
      <c r="L14" s="281">
        <f>K14/J14*100</f>
        <v>24</v>
      </c>
    </row>
    <row r="15" spans="1:12" s="2" customFormat="1" ht="13.5" customHeight="1">
      <c r="A15" s="30"/>
      <c r="B15" s="4"/>
      <c r="C15" s="4"/>
      <c r="D15" s="4"/>
      <c r="E15" s="181" t="s">
        <v>562</v>
      </c>
      <c r="F15" s="43" t="s">
        <v>144</v>
      </c>
      <c r="G15" s="4" t="s">
        <v>213</v>
      </c>
      <c r="H15" s="24">
        <v>76300</v>
      </c>
      <c r="I15" s="24">
        <v>74300</v>
      </c>
      <c r="J15" s="24">
        <v>74300</v>
      </c>
      <c r="K15" s="160">
        <v>0</v>
      </c>
      <c r="L15" s="281">
        <f>K15/J15*100</f>
        <v>0</v>
      </c>
    </row>
    <row r="16" spans="1:12" s="18" customFormat="1" ht="25.5">
      <c r="A16" s="53" t="s">
        <v>609</v>
      </c>
      <c r="B16" s="21" t="s">
        <v>23</v>
      </c>
      <c r="C16" s="21" t="s">
        <v>609</v>
      </c>
      <c r="D16" s="21" t="s">
        <v>609</v>
      </c>
      <c r="E16" s="21"/>
      <c r="F16" s="21" t="s">
        <v>609</v>
      </c>
      <c r="G16" s="62" t="s">
        <v>252</v>
      </c>
      <c r="H16" s="22">
        <f>SUM(H17:H23)</f>
        <v>19673</v>
      </c>
      <c r="I16" s="22">
        <f>SUM(I17:I23)</f>
        <v>19673</v>
      </c>
      <c r="J16" s="22">
        <f>SUM(J17:J23)</f>
        <v>22373</v>
      </c>
      <c r="K16" s="22">
        <f>SUM(K17:K23)</f>
        <v>19320.800000000003</v>
      </c>
      <c r="L16" s="33">
        <f>K16/J16*100</f>
        <v>86.35766325481609</v>
      </c>
    </row>
    <row r="17" spans="1:12" s="68" customFormat="1" ht="12.75">
      <c r="A17" s="64" t="s">
        <v>609</v>
      </c>
      <c r="B17" s="65" t="s">
        <v>609</v>
      </c>
      <c r="C17" s="65" t="s">
        <v>609</v>
      </c>
      <c r="D17" s="181" t="s">
        <v>613</v>
      </c>
      <c r="E17" s="181" t="s">
        <v>0</v>
      </c>
      <c r="F17" s="181" t="s">
        <v>615</v>
      </c>
      <c r="G17" s="181" t="s">
        <v>206</v>
      </c>
      <c r="H17" s="184">
        <v>3</v>
      </c>
      <c r="I17" s="184">
        <v>3</v>
      </c>
      <c r="J17" s="184">
        <v>3</v>
      </c>
      <c r="K17" s="184">
        <v>2.2</v>
      </c>
      <c r="L17" s="275">
        <f>K17/J17*100</f>
        <v>73.33333333333334</v>
      </c>
    </row>
    <row r="18" spans="1:12" s="18" customFormat="1" ht="12.75">
      <c r="A18" s="53"/>
      <c r="B18" s="54"/>
      <c r="C18" s="54"/>
      <c r="D18" s="97" t="s">
        <v>613</v>
      </c>
      <c r="E18" s="97" t="s">
        <v>256</v>
      </c>
      <c r="F18" s="97" t="s">
        <v>615</v>
      </c>
      <c r="G18" s="249" t="s">
        <v>214</v>
      </c>
      <c r="H18" s="158">
        <v>900</v>
      </c>
      <c r="I18" s="158">
        <v>900</v>
      </c>
      <c r="J18" s="158">
        <v>900</v>
      </c>
      <c r="K18" s="158">
        <v>0</v>
      </c>
      <c r="L18" s="275">
        <f aca="true" t="shared" si="0" ref="L18:L23">K18/J18*100</f>
        <v>0</v>
      </c>
    </row>
    <row r="19" spans="1:12" s="2" customFormat="1" ht="25.5">
      <c r="A19" s="30" t="s">
        <v>609</v>
      </c>
      <c r="B19" s="4" t="s">
        <v>609</v>
      </c>
      <c r="C19" s="4" t="s">
        <v>609</v>
      </c>
      <c r="D19" s="4" t="s">
        <v>613</v>
      </c>
      <c r="E19" s="4" t="s">
        <v>4</v>
      </c>
      <c r="F19" s="4" t="s">
        <v>615</v>
      </c>
      <c r="G19" s="43" t="s">
        <v>198</v>
      </c>
      <c r="H19" s="24">
        <v>100</v>
      </c>
      <c r="I19" s="24">
        <v>100</v>
      </c>
      <c r="J19" s="24">
        <v>100</v>
      </c>
      <c r="K19" s="24">
        <v>21.91</v>
      </c>
      <c r="L19" s="275">
        <f t="shared" si="0"/>
        <v>21.91</v>
      </c>
    </row>
    <row r="20" spans="1:12" s="2" customFormat="1" ht="12.75">
      <c r="A20" s="30" t="s">
        <v>609</v>
      </c>
      <c r="B20" s="4" t="s">
        <v>609</v>
      </c>
      <c r="C20" s="4" t="s">
        <v>609</v>
      </c>
      <c r="D20" s="4" t="s">
        <v>613</v>
      </c>
      <c r="E20" s="4" t="s">
        <v>10</v>
      </c>
      <c r="F20" s="4" t="s">
        <v>615</v>
      </c>
      <c r="G20" s="4" t="s">
        <v>215</v>
      </c>
      <c r="H20" s="24">
        <v>700</v>
      </c>
      <c r="I20" s="24">
        <v>700</v>
      </c>
      <c r="J20" s="24">
        <v>700</v>
      </c>
      <c r="K20" s="24">
        <v>0</v>
      </c>
      <c r="L20" s="275">
        <f t="shared" si="0"/>
        <v>0</v>
      </c>
    </row>
    <row r="21" spans="1:12" s="2" customFormat="1" ht="63.75">
      <c r="A21" s="30" t="s">
        <v>609</v>
      </c>
      <c r="B21" s="4" t="s">
        <v>609</v>
      </c>
      <c r="C21" s="4" t="s">
        <v>609</v>
      </c>
      <c r="D21" s="4" t="s">
        <v>613</v>
      </c>
      <c r="E21" s="4" t="s">
        <v>231</v>
      </c>
      <c r="F21" s="4" t="s">
        <v>615</v>
      </c>
      <c r="G21" s="43" t="s">
        <v>126</v>
      </c>
      <c r="H21" s="24">
        <v>17000</v>
      </c>
      <c r="I21" s="24">
        <v>17000</v>
      </c>
      <c r="J21" s="24">
        <v>19500</v>
      </c>
      <c r="K21" s="24">
        <v>18876.7</v>
      </c>
      <c r="L21" s="275">
        <f t="shared" si="0"/>
        <v>96.80358974358974</v>
      </c>
    </row>
    <row r="22" spans="1:12" s="2" customFormat="1" ht="12.75">
      <c r="A22" s="30" t="s">
        <v>609</v>
      </c>
      <c r="B22" s="4" t="s">
        <v>609</v>
      </c>
      <c r="C22" s="4" t="s">
        <v>609</v>
      </c>
      <c r="D22" s="4" t="s">
        <v>613</v>
      </c>
      <c r="E22" s="4" t="s">
        <v>253</v>
      </c>
      <c r="F22" s="4" t="s">
        <v>615</v>
      </c>
      <c r="G22" s="4" t="s">
        <v>216</v>
      </c>
      <c r="H22" s="24">
        <v>370</v>
      </c>
      <c r="I22" s="24">
        <v>370</v>
      </c>
      <c r="J22" s="24">
        <v>370</v>
      </c>
      <c r="K22" s="24">
        <v>0</v>
      </c>
      <c r="L22" s="275">
        <f t="shared" si="0"/>
        <v>0</v>
      </c>
    </row>
    <row r="23" spans="1:12" s="2" customFormat="1" ht="12" customHeight="1">
      <c r="A23" s="30" t="s">
        <v>609</v>
      </c>
      <c r="B23" s="4" t="s">
        <v>609</v>
      </c>
      <c r="C23" s="4" t="s">
        <v>609</v>
      </c>
      <c r="D23" s="4" t="s">
        <v>613</v>
      </c>
      <c r="E23" s="4" t="s">
        <v>18</v>
      </c>
      <c r="F23" s="4" t="s">
        <v>615</v>
      </c>
      <c r="G23" s="43" t="s">
        <v>143</v>
      </c>
      <c r="H23" s="24">
        <v>600</v>
      </c>
      <c r="I23" s="24">
        <v>600</v>
      </c>
      <c r="J23" s="24">
        <v>800</v>
      </c>
      <c r="K23" s="24">
        <v>419.99</v>
      </c>
      <c r="L23" s="275">
        <f t="shared" si="0"/>
        <v>52.49875000000001</v>
      </c>
    </row>
    <row r="24" spans="1:12" s="18" customFormat="1" ht="12.75">
      <c r="A24" s="53" t="s">
        <v>609</v>
      </c>
      <c r="B24" s="21" t="s">
        <v>224</v>
      </c>
      <c r="C24" s="21" t="s">
        <v>611</v>
      </c>
      <c r="D24" s="21" t="s">
        <v>609</v>
      </c>
      <c r="E24" s="21" t="s">
        <v>609</v>
      </c>
      <c r="F24" s="21" t="s">
        <v>609</v>
      </c>
      <c r="G24" s="21" t="s">
        <v>29</v>
      </c>
      <c r="H24" s="22">
        <f>H25+H54</f>
        <v>2724</v>
      </c>
      <c r="I24" s="22">
        <f>I25+I54</f>
        <v>2724</v>
      </c>
      <c r="J24" s="22">
        <f>J25+J54</f>
        <v>3313.9999999999995</v>
      </c>
      <c r="K24" s="22">
        <f>K25+K54</f>
        <v>3096.9699999999993</v>
      </c>
      <c r="L24" s="33">
        <f>K24/J24*100</f>
        <v>93.45111647555822</v>
      </c>
    </row>
    <row r="25" spans="1:12" s="18" customFormat="1" ht="12.75">
      <c r="A25" s="53"/>
      <c r="B25" s="54"/>
      <c r="C25" s="54"/>
      <c r="D25" s="54"/>
      <c r="E25" s="54" t="s">
        <v>485</v>
      </c>
      <c r="F25" s="54"/>
      <c r="G25" s="54" t="s">
        <v>440</v>
      </c>
      <c r="H25" s="55">
        <f>SUM(H26:H53)</f>
        <v>1029</v>
      </c>
      <c r="I25" s="55">
        <f>SUM(I26:I53)</f>
        <v>1029</v>
      </c>
      <c r="J25" s="55">
        <f>SUM(J26:J53)</f>
        <v>2254.7499999999995</v>
      </c>
      <c r="K25" s="55">
        <f>SUM(K26:K53)</f>
        <v>2234.6899999999996</v>
      </c>
      <c r="L25" s="33">
        <f aca="true" t="shared" si="1" ref="L25:L73">K25/J25*100</f>
        <v>99.11032265217874</v>
      </c>
    </row>
    <row r="26" spans="1:12" s="18" customFormat="1" ht="12.75">
      <c r="A26" s="53"/>
      <c r="B26" s="54"/>
      <c r="C26" s="54"/>
      <c r="D26" s="193" t="s">
        <v>245</v>
      </c>
      <c r="E26" s="193" t="s">
        <v>614</v>
      </c>
      <c r="F26" s="193" t="s">
        <v>571</v>
      </c>
      <c r="G26" s="193" t="s">
        <v>503</v>
      </c>
      <c r="H26" s="195">
        <v>0</v>
      </c>
      <c r="I26" s="195">
        <v>271</v>
      </c>
      <c r="J26" s="195">
        <v>489.27</v>
      </c>
      <c r="K26" s="195">
        <v>489.27</v>
      </c>
      <c r="L26" s="183">
        <f t="shared" si="1"/>
        <v>100</v>
      </c>
    </row>
    <row r="27" spans="1:12" s="18" customFormat="1" ht="12.75">
      <c r="A27" s="53"/>
      <c r="B27" s="54"/>
      <c r="C27" s="54"/>
      <c r="D27" s="193" t="s">
        <v>245</v>
      </c>
      <c r="E27" s="193" t="s">
        <v>614</v>
      </c>
      <c r="F27" s="193" t="s">
        <v>573</v>
      </c>
      <c r="G27" s="193" t="s">
        <v>504</v>
      </c>
      <c r="H27" s="195">
        <v>0</v>
      </c>
      <c r="I27" s="195">
        <v>48</v>
      </c>
      <c r="J27" s="195">
        <v>86.34</v>
      </c>
      <c r="K27" s="195">
        <v>86.34</v>
      </c>
      <c r="L27" s="183">
        <f>K27/J27*100</f>
        <v>100</v>
      </c>
    </row>
    <row r="28" spans="1:12" s="18" customFormat="1" ht="13.5" thickBot="1">
      <c r="A28" s="53"/>
      <c r="B28" s="54"/>
      <c r="C28" s="54"/>
      <c r="D28" s="193" t="s">
        <v>245</v>
      </c>
      <c r="E28" s="193" t="s">
        <v>614</v>
      </c>
      <c r="F28" s="193" t="s">
        <v>615</v>
      </c>
      <c r="G28" s="193" t="s">
        <v>505</v>
      </c>
      <c r="H28" s="195">
        <v>760</v>
      </c>
      <c r="I28" s="195">
        <v>441</v>
      </c>
      <c r="J28" s="195">
        <v>1071.12</v>
      </c>
      <c r="K28" s="195">
        <v>1071.12</v>
      </c>
      <c r="L28" s="183">
        <f>K28/J28*100</f>
        <v>100</v>
      </c>
    </row>
    <row r="29" spans="1:12" s="1" customFormat="1" ht="36" customHeight="1">
      <c r="A29" s="26" t="s">
        <v>283</v>
      </c>
      <c r="B29" s="27" t="s">
        <v>282</v>
      </c>
      <c r="C29" s="27" t="s">
        <v>284</v>
      </c>
      <c r="D29" s="27" t="s">
        <v>285</v>
      </c>
      <c r="E29" s="27" t="s">
        <v>603</v>
      </c>
      <c r="F29" s="27" t="s">
        <v>604</v>
      </c>
      <c r="G29" s="27" t="s">
        <v>605</v>
      </c>
      <c r="H29" s="28" t="s">
        <v>606</v>
      </c>
      <c r="I29" s="220" t="s">
        <v>497</v>
      </c>
      <c r="J29" s="28" t="s">
        <v>607</v>
      </c>
      <c r="K29" s="28" t="s">
        <v>608</v>
      </c>
      <c r="L29" s="278" t="s">
        <v>286</v>
      </c>
    </row>
    <row r="30" spans="1:12" s="18" customFormat="1" ht="12.75">
      <c r="A30" s="53"/>
      <c r="B30" s="54"/>
      <c r="C30" s="54"/>
      <c r="D30" s="193" t="s">
        <v>245</v>
      </c>
      <c r="E30" s="193" t="s">
        <v>616</v>
      </c>
      <c r="F30" s="193" t="s">
        <v>571</v>
      </c>
      <c r="G30" s="193" t="s">
        <v>30</v>
      </c>
      <c r="H30" s="195">
        <v>0</v>
      </c>
      <c r="I30" s="195">
        <v>5</v>
      </c>
      <c r="J30" s="195">
        <v>5</v>
      </c>
      <c r="K30" s="195">
        <v>4.99</v>
      </c>
      <c r="L30" s="183">
        <f>K30/J30*100</f>
        <v>99.8</v>
      </c>
    </row>
    <row r="31" spans="1:12" s="18" customFormat="1" ht="12.75">
      <c r="A31" s="53"/>
      <c r="B31" s="54"/>
      <c r="C31" s="54"/>
      <c r="D31" s="193" t="s">
        <v>245</v>
      </c>
      <c r="E31" s="193" t="s">
        <v>616</v>
      </c>
      <c r="F31" s="193" t="s">
        <v>573</v>
      </c>
      <c r="G31" s="193" t="s">
        <v>31</v>
      </c>
      <c r="H31" s="195">
        <v>0</v>
      </c>
      <c r="I31" s="195">
        <v>1</v>
      </c>
      <c r="J31" s="195">
        <v>1</v>
      </c>
      <c r="K31" s="195">
        <v>0.88</v>
      </c>
      <c r="L31" s="183">
        <f t="shared" si="1"/>
        <v>88</v>
      </c>
    </row>
    <row r="32" spans="1:12" s="2" customFormat="1" ht="12.75">
      <c r="A32" s="245" t="s">
        <v>609</v>
      </c>
      <c r="B32" s="166" t="s">
        <v>609</v>
      </c>
      <c r="C32" s="166"/>
      <c r="D32" s="193" t="s">
        <v>245</v>
      </c>
      <c r="E32" s="193" t="s">
        <v>616</v>
      </c>
      <c r="F32" s="193" t="s">
        <v>615</v>
      </c>
      <c r="G32" s="193" t="s">
        <v>32</v>
      </c>
      <c r="H32" s="246">
        <v>38</v>
      </c>
      <c r="I32" s="246">
        <v>32</v>
      </c>
      <c r="J32" s="246">
        <v>32</v>
      </c>
      <c r="K32" s="246">
        <v>12.51</v>
      </c>
      <c r="L32" s="183">
        <f t="shared" si="1"/>
        <v>39.09375</v>
      </c>
    </row>
    <row r="33" spans="1:12" s="18" customFormat="1" ht="12.75">
      <c r="A33" s="53"/>
      <c r="B33" s="54"/>
      <c r="C33" s="54"/>
      <c r="D33" s="193" t="s">
        <v>245</v>
      </c>
      <c r="E33" s="193" t="s">
        <v>528</v>
      </c>
      <c r="F33" s="193" t="s">
        <v>571</v>
      </c>
      <c r="G33" s="193" t="s">
        <v>33</v>
      </c>
      <c r="H33" s="195">
        <v>0</v>
      </c>
      <c r="I33" s="195">
        <v>22.1</v>
      </c>
      <c r="J33" s="195">
        <v>43.92</v>
      </c>
      <c r="K33" s="195">
        <v>43.92</v>
      </c>
      <c r="L33" s="183">
        <f t="shared" si="1"/>
        <v>100</v>
      </c>
    </row>
    <row r="34" spans="1:12" s="18" customFormat="1" ht="12.75">
      <c r="A34" s="53"/>
      <c r="B34" s="54"/>
      <c r="C34" s="54"/>
      <c r="D34" s="193" t="s">
        <v>245</v>
      </c>
      <c r="E34" s="193" t="s">
        <v>528</v>
      </c>
      <c r="F34" s="193" t="s">
        <v>573</v>
      </c>
      <c r="G34" s="193" t="s">
        <v>34</v>
      </c>
      <c r="H34" s="195">
        <v>0</v>
      </c>
      <c r="I34" s="195">
        <v>3.9</v>
      </c>
      <c r="J34" s="195">
        <v>7.76</v>
      </c>
      <c r="K34" s="195">
        <v>7.76</v>
      </c>
      <c r="L34" s="183">
        <f t="shared" si="1"/>
        <v>100</v>
      </c>
    </row>
    <row r="35" spans="1:12" s="2" customFormat="1" ht="12.75">
      <c r="A35" s="245" t="s">
        <v>609</v>
      </c>
      <c r="B35" s="166" t="s">
        <v>609</v>
      </c>
      <c r="C35" s="166"/>
      <c r="D35" s="193" t="s">
        <v>245</v>
      </c>
      <c r="E35" s="193" t="s">
        <v>528</v>
      </c>
      <c r="F35" s="193" t="s">
        <v>615</v>
      </c>
      <c r="G35" s="193" t="s">
        <v>35</v>
      </c>
      <c r="H35" s="246">
        <v>38</v>
      </c>
      <c r="I35" s="246">
        <v>12</v>
      </c>
      <c r="J35" s="246">
        <v>95.85</v>
      </c>
      <c r="K35" s="246">
        <v>95.85</v>
      </c>
      <c r="L35" s="183">
        <f t="shared" si="1"/>
        <v>100</v>
      </c>
    </row>
    <row r="36" spans="1:12" s="18" customFormat="1" ht="12.75">
      <c r="A36" s="53"/>
      <c r="B36" s="54"/>
      <c r="C36" s="54"/>
      <c r="D36" s="193" t="s">
        <v>245</v>
      </c>
      <c r="E36" s="193" t="s">
        <v>617</v>
      </c>
      <c r="F36" s="193" t="s">
        <v>571</v>
      </c>
      <c r="G36" s="193" t="s">
        <v>36</v>
      </c>
      <c r="H36" s="195">
        <v>0</v>
      </c>
      <c r="I36" s="195">
        <v>4</v>
      </c>
      <c r="J36" s="195">
        <v>6.85</v>
      </c>
      <c r="K36" s="195">
        <v>6.85</v>
      </c>
      <c r="L36" s="183">
        <f t="shared" si="1"/>
        <v>100</v>
      </c>
    </row>
    <row r="37" spans="1:12" s="18" customFormat="1" ht="12.75">
      <c r="A37" s="53"/>
      <c r="B37" s="54"/>
      <c r="C37" s="54"/>
      <c r="D37" s="193" t="s">
        <v>245</v>
      </c>
      <c r="E37" s="193" t="s">
        <v>617</v>
      </c>
      <c r="F37" s="193" t="s">
        <v>573</v>
      </c>
      <c r="G37" s="193" t="s">
        <v>37</v>
      </c>
      <c r="H37" s="195">
        <v>0</v>
      </c>
      <c r="I37" s="195">
        <v>1</v>
      </c>
      <c r="J37" s="195">
        <v>1.21</v>
      </c>
      <c r="K37" s="195">
        <v>1.21</v>
      </c>
      <c r="L37" s="183">
        <f t="shared" si="1"/>
        <v>100</v>
      </c>
    </row>
    <row r="38" spans="1:12" s="2" customFormat="1" ht="12.75">
      <c r="A38" s="245" t="s">
        <v>609</v>
      </c>
      <c r="B38" s="166" t="s">
        <v>609</v>
      </c>
      <c r="C38" s="166"/>
      <c r="D38" s="193" t="s">
        <v>245</v>
      </c>
      <c r="E38" s="193" t="s">
        <v>617</v>
      </c>
      <c r="F38" s="193" t="s">
        <v>615</v>
      </c>
      <c r="G38" s="193" t="s">
        <v>38</v>
      </c>
      <c r="H38" s="246">
        <v>11</v>
      </c>
      <c r="I38" s="246">
        <v>6</v>
      </c>
      <c r="J38" s="246">
        <v>15.07</v>
      </c>
      <c r="K38" s="246">
        <v>15.07</v>
      </c>
      <c r="L38" s="183">
        <f t="shared" si="1"/>
        <v>100</v>
      </c>
    </row>
    <row r="39" spans="1:12" s="18" customFormat="1" ht="12.75">
      <c r="A39" s="53"/>
      <c r="B39" s="54"/>
      <c r="C39" s="54"/>
      <c r="D39" s="193" t="s">
        <v>245</v>
      </c>
      <c r="E39" s="193" t="s">
        <v>618</v>
      </c>
      <c r="F39" s="193" t="s">
        <v>571</v>
      </c>
      <c r="G39" s="193" t="s">
        <v>39</v>
      </c>
      <c r="H39" s="195">
        <v>0</v>
      </c>
      <c r="I39" s="195">
        <v>38</v>
      </c>
      <c r="J39" s="195">
        <v>68.48</v>
      </c>
      <c r="K39" s="195">
        <v>68.48</v>
      </c>
      <c r="L39" s="183">
        <f t="shared" si="1"/>
        <v>100</v>
      </c>
    </row>
    <row r="40" spans="1:12" s="18" customFormat="1" ht="12.75">
      <c r="A40" s="53"/>
      <c r="B40" s="54"/>
      <c r="C40" s="54"/>
      <c r="D40" s="193" t="s">
        <v>245</v>
      </c>
      <c r="E40" s="193" t="s">
        <v>618</v>
      </c>
      <c r="F40" s="193" t="s">
        <v>573</v>
      </c>
      <c r="G40" s="193" t="s">
        <v>40</v>
      </c>
      <c r="H40" s="195">
        <v>0</v>
      </c>
      <c r="I40" s="195">
        <v>7</v>
      </c>
      <c r="J40" s="195">
        <v>12.1</v>
      </c>
      <c r="K40" s="195">
        <v>12.1</v>
      </c>
      <c r="L40" s="183">
        <f t="shared" si="1"/>
        <v>100</v>
      </c>
    </row>
    <row r="41" spans="1:12" s="2" customFormat="1" ht="12.75">
      <c r="A41" s="245" t="s">
        <v>609</v>
      </c>
      <c r="B41" s="166" t="s">
        <v>609</v>
      </c>
      <c r="C41" s="166"/>
      <c r="D41" s="193" t="s">
        <v>245</v>
      </c>
      <c r="E41" s="193" t="s">
        <v>618</v>
      </c>
      <c r="F41" s="193" t="s">
        <v>615</v>
      </c>
      <c r="G41" s="193" t="s">
        <v>41</v>
      </c>
      <c r="H41" s="246">
        <v>107</v>
      </c>
      <c r="I41" s="246">
        <v>62</v>
      </c>
      <c r="J41" s="246">
        <v>151.67</v>
      </c>
      <c r="K41" s="246">
        <v>151.67</v>
      </c>
      <c r="L41" s="183">
        <f t="shared" si="1"/>
        <v>100</v>
      </c>
    </row>
    <row r="42" spans="1:12" s="18" customFormat="1" ht="12.75">
      <c r="A42" s="53"/>
      <c r="B42" s="54"/>
      <c r="C42" s="54"/>
      <c r="D42" s="193" t="s">
        <v>245</v>
      </c>
      <c r="E42" s="193" t="s">
        <v>0</v>
      </c>
      <c r="F42" s="193" t="s">
        <v>571</v>
      </c>
      <c r="G42" s="193" t="s">
        <v>42</v>
      </c>
      <c r="H42" s="195">
        <v>0</v>
      </c>
      <c r="I42" s="195">
        <v>2.4</v>
      </c>
      <c r="J42" s="195">
        <v>3.9</v>
      </c>
      <c r="K42" s="195">
        <v>3.9</v>
      </c>
      <c r="L42" s="183">
        <f t="shared" si="1"/>
        <v>100</v>
      </c>
    </row>
    <row r="43" spans="1:12" s="18" customFormat="1" ht="12.75">
      <c r="A43" s="53"/>
      <c r="B43" s="54"/>
      <c r="C43" s="54"/>
      <c r="D43" s="193" t="s">
        <v>245</v>
      </c>
      <c r="E43" s="193" t="s">
        <v>0</v>
      </c>
      <c r="F43" s="193" t="s">
        <v>573</v>
      </c>
      <c r="G43" s="193" t="s">
        <v>43</v>
      </c>
      <c r="H43" s="195">
        <v>0</v>
      </c>
      <c r="I43" s="195">
        <v>0.6</v>
      </c>
      <c r="J43" s="195">
        <v>1</v>
      </c>
      <c r="K43" s="195">
        <v>0.7</v>
      </c>
      <c r="L43" s="183">
        <f t="shared" si="1"/>
        <v>70</v>
      </c>
    </row>
    <row r="44" spans="1:12" s="2" customFormat="1" ht="12.75">
      <c r="A44" s="245" t="s">
        <v>609</v>
      </c>
      <c r="B44" s="166" t="s">
        <v>609</v>
      </c>
      <c r="C44" s="166"/>
      <c r="D44" s="193" t="s">
        <v>245</v>
      </c>
      <c r="E44" s="193" t="s">
        <v>0</v>
      </c>
      <c r="F44" s="193" t="s">
        <v>615</v>
      </c>
      <c r="G44" s="193" t="s">
        <v>44</v>
      </c>
      <c r="H44" s="246">
        <v>7</v>
      </c>
      <c r="I44" s="246">
        <v>4</v>
      </c>
      <c r="J44" s="246">
        <v>17.17</v>
      </c>
      <c r="K44" s="246">
        <v>17.17</v>
      </c>
      <c r="L44" s="183">
        <f t="shared" si="1"/>
        <v>100</v>
      </c>
    </row>
    <row r="45" spans="1:12" s="18" customFormat="1" ht="12.75">
      <c r="A45" s="53"/>
      <c r="B45" s="54"/>
      <c r="C45" s="54"/>
      <c r="D45" s="193" t="s">
        <v>245</v>
      </c>
      <c r="E45" s="193" t="s">
        <v>1</v>
      </c>
      <c r="F45" s="193" t="s">
        <v>571</v>
      </c>
      <c r="G45" s="193" t="s">
        <v>45</v>
      </c>
      <c r="H45" s="195">
        <v>0</v>
      </c>
      <c r="I45" s="195">
        <v>8.5</v>
      </c>
      <c r="J45" s="195">
        <v>14.66</v>
      </c>
      <c r="K45" s="195">
        <v>14.66</v>
      </c>
      <c r="L45" s="183">
        <f t="shared" si="1"/>
        <v>100</v>
      </c>
    </row>
    <row r="46" spans="1:12" s="18" customFormat="1" ht="12.75">
      <c r="A46" s="53"/>
      <c r="B46" s="54"/>
      <c r="C46" s="54"/>
      <c r="D46" s="193" t="s">
        <v>245</v>
      </c>
      <c r="E46" s="193" t="s">
        <v>1</v>
      </c>
      <c r="F46" s="193" t="s">
        <v>573</v>
      </c>
      <c r="G46" s="193" t="s">
        <v>46</v>
      </c>
      <c r="H46" s="195">
        <v>0</v>
      </c>
      <c r="I46" s="195">
        <v>1.5</v>
      </c>
      <c r="J46" s="195">
        <v>2.58</v>
      </c>
      <c r="K46" s="195">
        <v>2.58</v>
      </c>
      <c r="L46" s="183">
        <f t="shared" si="1"/>
        <v>100</v>
      </c>
    </row>
    <row r="47" spans="1:12" s="2" customFormat="1" ht="12.75">
      <c r="A47" s="245" t="s">
        <v>609</v>
      </c>
      <c r="B47" s="166" t="s">
        <v>609</v>
      </c>
      <c r="C47" s="166"/>
      <c r="D47" s="193" t="s">
        <v>245</v>
      </c>
      <c r="E47" s="193" t="s">
        <v>1</v>
      </c>
      <c r="F47" s="193" t="s">
        <v>615</v>
      </c>
      <c r="G47" s="193" t="s">
        <v>47</v>
      </c>
      <c r="H47" s="246">
        <v>23</v>
      </c>
      <c r="I47" s="246">
        <v>13</v>
      </c>
      <c r="J47" s="246">
        <v>32.42</v>
      </c>
      <c r="K47" s="246">
        <v>32.42</v>
      </c>
      <c r="L47" s="183">
        <f t="shared" si="1"/>
        <v>100</v>
      </c>
    </row>
    <row r="48" spans="1:12" s="18" customFormat="1" ht="12.75">
      <c r="A48" s="53"/>
      <c r="B48" s="54"/>
      <c r="C48" s="54"/>
      <c r="D48" s="193" t="s">
        <v>245</v>
      </c>
      <c r="E48" s="193" t="s">
        <v>2</v>
      </c>
      <c r="F48" s="193" t="s">
        <v>571</v>
      </c>
      <c r="G48" s="193" t="s">
        <v>48</v>
      </c>
      <c r="H48" s="195">
        <v>0</v>
      </c>
      <c r="I48" s="195">
        <v>3</v>
      </c>
      <c r="J48" s="195">
        <v>4.88</v>
      </c>
      <c r="K48" s="195">
        <v>4.88</v>
      </c>
      <c r="L48" s="183">
        <f t="shared" si="1"/>
        <v>100</v>
      </c>
    </row>
    <row r="49" spans="1:12" s="18" customFormat="1" ht="12.75">
      <c r="A49" s="53"/>
      <c r="B49" s="54"/>
      <c r="C49" s="54"/>
      <c r="D49" s="193" t="s">
        <v>245</v>
      </c>
      <c r="E49" s="193" t="s">
        <v>2</v>
      </c>
      <c r="F49" s="193" t="s">
        <v>573</v>
      </c>
      <c r="G49" s="193" t="s">
        <v>49</v>
      </c>
      <c r="H49" s="195">
        <v>0</v>
      </c>
      <c r="I49" s="195">
        <v>1</v>
      </c>
      <c r="J49" s="195">
        <v>1</v>
      </c>
      <c r="K49" s="195">
        <v>0.86</v>
      </c>
      <c r="L49" s="183">
        <f t="shared" si="1"/>
        <v>86</v>
      </c>
    </row>
    <row r="50" spans="1:12" s="2" customFormat="1" ht="12.75">
      <c r="A50" s="245" t="s">
        <v>609</v>
      </c>
      <c r="B50" s="166" t="s">
        <v>609</v>
      </c>
      <c r="C50" s="166"/>
      <c r="D50" s="193" t="s">
        <v>245</v>
      </c>
      <c r="E50" s="193" t="s">
        <v>2</v>
      </c>
      <c r="F50" s="193" t="s">
        <v>615</v>
      </c>
      <c r="G50" s="193" t="s">
        <v>50</v>
      </c>
      <c r="H50" s="246">
        <v>8</v>
      </c>
      <c r="I50" s="246">
        <v>4</v>
      </c>
      <c r="J50" s="246">
        <v>10.71</v>
      </c>
      <c r="K50" s="246">
        <v>10.71</v>
      </c>
      <c r="L50" s="183">
        <f t="shared" si="1"/>
        <v>100</v>
      </c>
    </row>
    <row r="51" spans="1:12" s="18" customFormat="1" ht="12.75">
      <c r="A51" s="53"/>
      <c r="B51" s="54"/>
      <c r="C51" s="54"/>
      <c r="D51" s="193" t="s">
        <v>245</v>
      </c>
      <c r="E51" s="193" t="s">
        <v>3</v>
      </c>
      <c r="F51" s="193" t="s">
        <v>571</v>
      </c>
      <c r="G51" s="193" t="s">
        <v>51</v>
      </c>
      <c r="H51" s="195">
        <v>0</v>
      </c>
      <c r="I51" s="195">
        <v>13</v>
      </c>
      <c r="J51" s="195">
        <v>23.24</v>
      </c>
      <c r="K51" s="195">
        <v>23.24</v>
      </c>
      <c r="L51" s="183">
        <f t="shared" si="1"/>
        <v>100</v>
      </c>
    </row>
    <row r="52" spans="1:12" s="18" customFormat="1" ht="12.75">
      <c r="A52" s="53"/>
      <c r="B52" s="54"/>
      <c r="C52" s="54"/>
      <c r="D52" s="193" t="s">
        <v>245</v>
      </c>
      <c r="E52" s="193" t="s">
        <v>3</v>
      </c>
      <c r="F52" s="193" t="s">
        <v>573</v>
      </c>
      <c r="G52" s="193" t="s">
        <v>52</v>
      </c>
      <c r="H52" s="195">
        <v>0</v>
      </c>
      <c r="I52" s="195">
        <v>3</v>
      </c>
      <c r="J52" s="195">
        <v>4.1</v>
      </c>
      <c r="K52" s="195">
        <v>4.1</v>
      </c>
      <c r="L52" s="183">
        <f t="shared" si="1"/>
        <v>100</v>
      </c>
    </row>
    <row r="53" spans="1:12" s="2" customFormat="1" ht="12.75">
      <c r="A53" s="245" t="s">
        <v>609</v>
      </c>
      <c r="B53" s="166" t="s">
        <v>609</v>
      </c>
      <c r="C53" s="166"/>
      <c r="D53" s="193" t="s">
        <v>245</v>
      </c>
      <c r="E53" s="193" t="s">
        <v>3</v>
      </c>
      <c r="F53" s="193" t="s">
        <v>615</v>
      </c>
      <c r="G53" s="193" t="s">
        <v>53</v>
      </c>
      <c r="H53" s="246">
        <v>37</v>
      </c>
      <c r="I53" s="246">
        <v>21</v>
      </c>
      <c r="J53" s="246">
        <v>51.45</v>
      </c>
      <c r="K53" s="246">
        <v>51.45</v>
      </c>
      <c r="L53" s="183">
        <f t="shared" si="1"/>
        <v>100</v>
      </c>
    </row>
    <row r="54" spans="1:12" s="2" customFormat="1" ht="12.75">
      <c r="A54" s="245"/>
      <c r="B54" s="166"/>
      <c r="C54" s="166"/>
      <c r="D54" s="186" t="s">
        <v>245</v>
      </c>
      <c r="E54" s="186" t="s">
        <v>299</v>
      </c>
      <c r="F54" s="186" t="s">
        <v>615</v>
      </c>
      <c r="G54" s="186" t="s">
        <v>602</v>
      </c>
      <c r="H54" s="157">
        <f>SUM(H55:H56)</f>
        <v>1695</v>
      </c>
      <c r="I54" s="157">
        <f>SUM(I55:I56)</f>
        <v>1695</v>
      </c>
      <c r="J54" s="157">
        <f>SUM(J55:J56)</f>
        <v>1059.25</v>
      </c>
      <c r="K54" s="157">
        <f>SUM(K55:K56)</f>
        <v>862.28</v>
      </c>
      <c r="L54" s="226">
        <f t="shared" si="1"/>
        <v>81.40476752419164</v>
      </c>
    </row>
    <row r="55" spans="1:12" s="191" customFormat="1" ht="12.75">
      <c r="A55" s="30"/>
      <c r="B55" s="4"/>
      <c r="C55" s="4"/>
      <c r="D55" s="181" t="s">
        <v>245</v>
      </c>
      <c r="E55" s="181" t="s">
        <v>4</v>
      </c>
      <c r="F55" s="181" t="s">
        <v>615</v>
      </c>
      <c r="G55" s="181" t="s">
        <v>127</v>
      </c>
      <c r="H55" s="184">
        <v>700</v>
      </c>
      <c r="I55" s="184">
        <v>700</v>
      </c>
      <c r="J55" s="184">
        <v>215.89</v>
      </c>
      <c r="K55" s="184">
        <v>215.89</v>
      </c>
      <c r="L55" s="183">
        <f t="shared" si="1"/>
        <v>100</v>
      </c>
    </row>
    <row r="56" spans="1:12" s="191" customFormat="1" ht="15" customHeight="1">
      <c r="A56" s="30"/>
      <c r="B56" s="4"/>
      <c r="C56" s="4"/>
      <c r="D56" s="181" t="s">
        <v>245</v>
      </c>
      <c r="E56" s="181" t="s">
        <v>18</v>
      </c>
      <c r="F56" s="181" t="s">
        <v>615</v>
      </c>
      <c r="G56" s="189" t="s">
        <v>142</v>
      </c>
      <c r="H56" s="184">
        <v>995</v>
      </c>
      <c r="I56" s="184">
        <v>995</v>
      </c>
      <c r="J56" s="184">
        <v>843.36</v>
      </c>
      <c r="K56" s="184">
        <v>646.39</v>
      </c>
      <c r="L56" s="183">
        <f t="shared" si="1"/>
        <v>76.64461202807816</v>
      </c>
    </row>
    <row r="57" spans="1:12" s="2" customFormat="1" ht="12.75">
      <c r="A57" s="64" t="s">
        <v>247</v>
      </c>
      <c r="B57" s="65" t="s">
        <v>224</v>
      </c>
      <c r="C57" s="283" t="s">
        <v>23</v>
      </c>
      <c r="D57" s="283" t="s">
        <v>254</v>
      </c>
      <c r="E57" s="283"/>
      <c r="F57" s="283"/>
      <c r="G57" s="283" t="s">
        <v>55</v>
      </c>
      <c r="H57" s="284">
        <f>SUM(H58:H76)</f>
        <v>2995</v>
      </c>
      <c r="I57" s="284">
        <f>SUM(I58:I76)</f>
        <v>2995</v>
      </c>
      <c r="J57" s="284">
        <f>SUM(J58:J76)</f>
        <v>2995</v>
      </c>
      <c r="K57" s="284">
        <f>SUM(K58:K76)</f>
        <v>753.51</v>
      </c>
      <c r="L57" s="226">
        <f t="shared" si="1"/>
        <v>25.158931552587642</v>
      </c>
    </row>
    <row r="58" spans="1:12" s="191" customFormat="1" ht="12.75">
      <c r="A58" s="255"/>
      <c r="B58" s="181"/>
      <c r="C58" s="181"/>
      <c r="D58" s="181" t="s">
        <v>254</v>
      </c>
      <c r="E58" s="181" t="s">
        <v>256</v>
      </c>
      <c r="F58" s="181" t="s">
        <v>615</v>
      </c>
      <c r="G58" s="181" t="s">
        <v>56</v>
      </c>
      <c r="H58" s="184">
        <v>20</v>
      </c>
      <c r="I58" s="184">
        <v>20</v>
      </c>
      <c r="J58" s="184">
        <v>20</v>
      </c>
      <c r="K58" s="184">
        <v>0</v>
      </c>
      <c r="L58" s="183">
        <f t="shared" si="1"/>
        <v>0</v>
      </c>
    </row>
    <row r="59" spans="1:12" s="68" customFormat="1" ht="25.5">
      <c r="A59" s="64"/>
      <c r="B59" s="65"/>
      <c r="C59" s="65"/>
      <c r="D59" s="181" t="s">
        <v>254</v>
      </c>
      <c r="E59" s="181" t="s">
        <v>4</v>
      </c>
      <c r="F59" s="181" t="s">
        <v>615</v>
      </c>
      <c r="G59" s="189" t="s">
        <v>129</v>
      </c>
      <c r="H59" s="184">
        <v>500</v>
      </c>
      <c r="I59" s="184">
        <v>391</v>
      </c>
      <c r="J59" s="184">
        <v>313</v>
      </c>
      <c r="K59" s="184">
        <v>72.05</v>
      </c>
      <c r="L59" s="183">
        <f t="shared" si="1"/>
        <v>23.01916932907348</v>
      </c>
    </row>
    <row r="60" spans="1:12" s="68" customFormat="1" ht="12.75">
      <c r="A60" s="64"/>
      <c r="B60" s="65"/>
      <c r="C60" s="65"/>
      <c r="D60" s="181" t="s">
        <v>254</v>
      </c>
      <c r="E60" s="181" t="s">
        <v>4</v>
      </c>
      <c r="F60" s="181" t="s">
        <v>571</v>
      </c>
      <c r="G60" s="189" t="s">
        <v>128</v>
      </c>
      <c r="H60" s="184">
        <v>0</v>
      </c>
      <c r="I60" s="184">
        <v>92</v>
      </c>
      <c r="J60" s="184">
        <v>158.9</v>
      </c>
      <c r="K60" s="184">
        <v>158.9</v>
      </c>
      <c r="L60" s="183">
        <f t="shared" si="1"/>
        <v>100</v>
      </c>
    </row>
    <row r="61" spans="1:12" s="68" customFormat="1" ht="25.5">
      <c r="A61" s="64"/>
      <c r="B61" s="65"/>
      <c r="C61" s="65"/>
      <c r="D61" s="181" t="s">
        <v>254</v>
      </c>
      <c r="E61" s="181" t="s">
        <v>4</v>
      </c>
      <c r="F61" s="181" t="s">
        <v>573</v>
      </c>
      <c r="G61" s="189" t="s">
        <v>130</v>
      </c>
      <c r="H61" s="184">
        <v>0</v>
      </c>
      <c r="I61" s="184">
        <v>17</v>
      </c>
      <c r="J61" s="184">
        <v>28.1</v>
      </c>
      <c r="K61" s="184">
        <v>28.04</v>
      </c>
      <c r="L61" s="183">
        <f>K61/J61*100</f>
        <v>99.78647686832738</v>
      </c>
    </row>
    <row r="62" spans="1:12" s="135" customFormat="1" ht="13.5" thickBot="1">
      <c r="A62" s="131"/>
      <c r="B62" s="132"/>
      <c r="C62" s="132"/>
      <c r="D62" s="133" t="s">
        <v>254</v>
      </c>
      <c r="E62" s="136" t="s">
        <v>6</v>
      </c>
      <c r="F62" s="136" t="s">
        <v>571</v>
      </c>
      <c r="G62" s="136" t="s">
        <v>131</v>
      </c>
      <c r="H62" s="134">
        <v>0</v>
      </c>
      <c r="I62" s="134">
        <v>0</v>
      </c>
      <c r="J62" s="134">
        <v>1</v>
      </c>
      <c r="K62" s="134">
        <v>0.98</v>
      </c>
      <c r="L62" s="183">
        <f>K62/J62*100</f>
        <v>98</v>
      </c>
    </row>
    <row r="63" spans="1:12" s="1" customFormat="1" ht="38.25">
      <c r="A63" s="26" t="s">
        <v>283</v>
      </c>
      <c r="B63" s="27" t="s">
        <v>282</v>
      </c>
      <c r="C63" s="27" t="s">
        <v>284</v>
      </c>
      <c r="D63" s="27" t="s">
        <v>285</v>
      </c>
      <c r="E63" s="27" t="s">
        <v>603</v>
      </c>
      <c r="F63" s="27" t="s">
        <v>604</v>
      </c>
      <c r="G63" s="27" t="s">
        <v>605</v>
      </c>
      <c r="H63" s="28" t="s">
        <v>606</v>
      </c>
      <c r="I63" s="220" t="s">
        <v>497</v>
      </c>
      <c r="J63" s="28" t="s">
        <v>607</v>
      </c>
      <c r="K63" s="28" t="s">
        <v>608</v>
      </c>
      <c r="L63" s="278" t="s">
        <v>286</v>
      </c>
    </row>
    <row r="64" spans="1:12" s="135" customFormat="1" ht="12.75">
      <c r="A64" s="131"/>
      <c r="B64" s="132"/>
      <c r="C64" s="132"/>
      <c r="D64" s="133" t="s">
        <v>254</v>
      </c>
      <c r="E64" s="136" t="s">
        <v>6</v>
      </c>
      <c r="F64" s="136" t="s">
        <v>573</v>
      </c>
      <c r="G64" s="136" t="s">
        <v>132</v>
      </c>
      <c r="H64" s="134">
        <v>0</v>
      </c>
      <c r="I64" s="134">
        <v>0</v>
      </c>
      <c r="J64" s="134">
        <v>1</v>
      </c>
      <c r="K64" s="134">
        <v>0.17</v>
      </c>
      <c r="L64" s="183">
        <f>K64/J64*100</f>
        <v>17</v>
      </c>
    </row>
    <row r="65" spans="1:12" s="135" customFormat="1" ht="12.75">
      <c r="A65" s="131"/>
      <c r="B65" s="132"/>
      <c r="C65" s="132"/>
      <c r="D65" s="133" t="s">
        <v>254</v>
      </c>
      <c r="E65" s="136" t="s">
        <v>6</v>
      </c>
      <c r="F65" s="136" t="s">
        <v>615</v>
      </c>
      <c r="G65" s="136" t="s">
        <v>199</v>
      </c>
      <c r="H65" s="134">
        <v>250</v>
      </c>
      <c r="I65" s="134">
        <v>250</v>
      </c>
      <c r="J65" s="134">
        <v>248</v>
      </c>
      <c r="K65" s="134">
        <v>6.9</v>
      </c>
      <c r="L65" s="183">
        <f t="shared" si="1"/>
        <v>2.782258064516129</v>
      </c>
    </row>
    <row r="66" spans="1:12" s="135" customFormat="1" ht="12.75">
      <c r="A66" s="131"/>
      <c r="B66" s="132"/>
      <c r="C66" s="132"/>
      <c r="D66" s="133" t="s">
        <v>254</v>
      </c>
      <c r="E66" s="136" t="s">
        <v>491</v>
      </c>
      <c r="F66" s="136" t="s">
        <v>615</v>
      </c>
      <c r="G66" s="136" t="s">
        <v>492</v>
      </c>
      <c r="H66" s="134">
        <v>240</v>
      </c>
      <c r="I66" s="134">
        <v>240</v>
      </c>
      <c r="J66" s="134">
        <v>240</v>
      </c>
      <c r="K66" s="134">
        <v>74.12</v>
      </c>
      <c r="L66" s="183">
        <f t="shared" si="1"/>
        <v>30.883333333333336</v>
      </c>
    </row>
    <row r="67" spans="1:12" s="68" customFormat="1" ht="12.75">
      <c r="A67" s="64"/>
      <c r="B67" s="65"/>
      <c r="C67" s="65"/>
      <c r="D67" s="181" t="s">
        <v>254</v>
      </c>
      <c r="E67" s="181" t="s">
        <v>7</v>
      </c>
      <c r="F67" s="181" t="s">
        <v>571</v>
      </c>
      <c r="G67" s="181" t="s">
        <v>133</v>
      </c>
      <c r="H67" s="184">
        <v>0</v>
      </c>
      <c r="I67" s="184">
        <v>0</v>
      </c>
      <c r="J67" s="184">
        <v>11</v>
      </c>
      <c r="K67" s="184">
        <v>10.1</v>
      </c>
      <c r="L67" s="183">
        <f t="shared" si="1"/>
        <v>91.81818181818181</v>
      </c>
    </row>
    <row r="68" spans="1:12" s="68" customFormat="1" ht="12.75">
      <c r="A68" s="64"/>
      <c r="B68" s="65"/>
      <c r="C68" s="65"/>
      <c r="D68" s="181" t="s">
        <v>254</v>
      </c>
      <c r="E68" s="181" t="s">
        <v>7</v>
      </c>
      <c r="F68" s="181" t="s">
        <v>573</v>
      </c>
      <c r="G68" s="181" t="s">
        <v>134</v>
      </c>
      <c r="H68" s="184">
        <v>0</v>
      </c>
      <c r="I68" s="184">
        <v>0</v>
      </c>
      <c r="J68" s="184">
        <v>2</v>
      </c>
      <c r="K68" s="184">
        <v>1.78</v>
      </c>
      <c r="L68" s="183">
        <f>K68/J68*100</f>
        <v>89</v>
      </c>
    </row>
    <row r="69" spans="1:12" s="68" customFormat="1" ht="12.75">
      <c r="A69" s="64"/>
      <c r="B69" s="65"/>
      <c r="C69" s="65"/>
      <c r="D69" s="181" t="s">
        <v>254</v>
      </c>
      <c r="E69" s="181" t="s">
        <v>7</v>
      </c>
      <c r="F69" s="181" t="s">
        <v>615</v>
      </c>
      <c r="G69" s="181" t="s">
        <v>135</v>
      </c>
      <c r="H69" s="184">
        <v>60</v>
      </c>
      <c r="I69" s="184">
        <v>60</v>
      </c>
      <c r="J69" s="184">
        <v>47</v>
      </c>
      <c r="K69" s="184">
        <v>11.13</v>
      </c>
      <c r="L69" s="183">
        <f t="shared" si="1"/>
        <v>23.680851063829788</v>
      </c>
    </row>
    <row r="70" spans="1:12" s="68" customFormat="1" ht="12.75">
      <c r="A70" s="64"/>
      <c r="B70" s="65"/>
      <c r="C70" s="65"/>
      <c r="D70" s="181" t="s">
        <v>254</v>
      </c>
      <c r="E70" s="181" t="s">
        <v>231</v>
      </c>
      <c r="F70" s="181" t="s">
        <v>615</v>
      </c>
      <c r="G70" s="181" t="s">
        <v>57</v>
      </c>
      <c r="H70" s="184">
        <v>55</v>
      </c>
      <c r="I70" s="184">
        <v>55</v>
      </c>
      <c r="J70" s="184">
        <v>55</v>
      </c>
      <c r="K70" s="184">
        <v>0</v>
      </c>
      <c r="L70" s="183">
        <f t="shared" si="1"/>
        <v>0</v>
      </c>
    </row>
    <row r="71" spans="1:12" s="2" customFormat="1" ht="12.75">
      <c r="A71" s="30"/>
      <c r="B71" s="4"/>
      <c r="C71" s="4"/>
      <c r="D71" s="4" t="s">
        <v>254</v>
      </c>
      <c r="E71" s="4" t="s">
        <v>251</v>
      </c>
      <c r="F71" s="4" t="s">
        <v>615</v>
      </c>
      <c r="G71" s="4" t="s">
        <v>58</v>
      </c>
      <c r="H71" s="24">
        <v>150</v>
      </c>
      <c r="I71" s="24">
        <v>150</v>
      </c>
      <c r="J71" s="24">
        <v>150</v>
      </c>
      <c r="K71" s="24">
        <v>0</v>
      </c>
      <c r="L71" s="183">
        <f t="shared" si="1"/>
        <v>0</v>
      </c>
    </row>
    <row r="72" spans="1:12" s="2" customFormat="1" ht="12.75">
      <c r="A72" s="30"/>
      <c r="B72" s="4"/>
      <c r="C72" s="4"/>
      <c r="D72" s="4" t="s">
        <v>254</v>
      </c>
      <c r="E72" s="4" t="s">
        <v>12</v>
      </c>
      <c r="F72" s="4" t="s">
        <v>615</v>
      </c>
      <c r="G72" s="43" t="s">
        <v>200</v>
      </c>
      <c r="H72" s="24">
        <v>1500</v>
      </c>
      <c r="I72" s="24">
        <v>1500</v>
      </c>
      <c r="J72" s="24">
        <v>1500</v>
      </c>
      <c r="K72" s="24">
        <v>356.92</v>
      </c>
      <c r="L72" s="183">
        <f t="shared" si="1"/>
        <v>23.794666666666668</v>
      </c>
    </row>
    <row r="73" spans="1:12" s="2" customFormat="1" ht="12.75">
      <c r="A73" s="30"/>
      <c r="B73" s="4"/>
      <c r="C73" s="4"/>
      <c r="D73" s="4" t="s">
        <v>254</v>
      </c>
      <c r="E73" s="4" t="s">
        <v>548</v>
      </c>
      <c r="F73" s="4" t="s">
        <v>615</v>
      </c>
      <c r="G73" s="4" t="s">
        <v>59</v>
      </c>
      <c r="H73" s="24">
        <v>150</v>
      </c>
      <c r="I73" s="24">
        <v>150</v>
      </c>
      <c r="J73" s="24">
        <v>150</v>
      </c>
      <c r="K73" s="24">
        <v>0</v>
      </c>
      <c r="L73" s="183">
        <f t="shared" si="1"/>
        <v>0</v>
      </c>
    </row>
    <row r="74" spans="1:12" s="68" customFormat="1" ht="12.75">
      <c r="A74" s="64"/>
      <c r="B74" s="65"/>
      <c r="C74" s="65"/>
      <c r="D74" s="181" t="s">
        <v>254</v>
      </c>
      <c r="E74" s="181" t="s">
        <v>253</v>
      </c>
      <c r="F74" s="181" t="s">
        <v>571</v>
      </c>
      <c r="G74" s="181" t="s">
        <v>136</v>
      </c>
      <c r="H74" s="184">
        <v>0</v>
      </c>
      <c r="I74" s="184">
        <v>0</v>
      </c>
      <c r="J74" s="184">
        <v>6</v>
      </c>
      <c r="K74" s="184">
        <v>5.52</v>
      </c>
      <c r="L74" s="281">
        <f>K74/J74*100</f>
        <v>92</v>
      </c>
    </row>
    <row r="75" spans="1:12" s="68" customFormat="1" ht="12.75">
      <c r="A75" s="64"/>
      <c r="B75" s="65"/>
      <c r="C75" s="65"/>
      <c r="D75" s="181" t="s">
        <v>254</v>
      </c>
      <c r="E75" s="181" t="s">
        <v>253</v>
      </c>
      <c r="F75" s="181" t="s">
        <v>573</v>
      </c>
      <c r="G75" s="181" t="s">
        <v>137</v>
      </c>
      <c r="H75" s="184">
        <v>0</v>
      </c>
      <c r="I75" s="184">
        <v>0</v>
      </c>
      <c r="J75" s="184">
        <v>1</v>
      </c>
      <c r="K75" s="184">
        <v>0.98</v>
      </c>
      <c r="L75" s="281">
        <f>K75/J75*100</f>
        <v>98</v>
      </c>
    </row>
    <row r="76" spans="1:12" s="68" customFormat="1" ht="12.75">
      <c r="A76" s="64"/>
      <c r="B76" s="65"/>
      <c r="C76" s="65"/>
      <c r="D76" s="181" t="s">
        <v>254</v>
      </c>
      <c r="E76" s="181" t="s">
        <v>253</v>
      </c>
      <c r="F76" s="181" t="s">
        <v>615</v>
      </c>
      <c r="G76" s="181" t="s">
        <v>60</v>
      </c>
      <c r="H76" s="184">
        <v>70</v>
      </c>
      <c r="I76" s="184">
        <v>70</v>
      </c>
      <c r="J76" s="184">
        <v>63</v>
      </c>
      <c r="K76" s="184">
        <v>25.92</v>
      </c>
      <c r="L76" s="281">
        <f>K76/J76*100</f>
        <v>41.142857142857146</v>
      </c>
    </row>
    <row r="77" spans="1:12" s="68" customFormat="1" ht="12.75">
      <c r="A77" s="64" t="s">
        <v>247</v>
      </c>
      <c r="B77" s="65" t="s">
        <v>224</v>
      </c>
      <c r="C77" s="283" t="s">
        <v>224</v>
      </c>
      <c r="D77" s="21" t="s">
        <v>255</v>
      </c>
      <c r="E77" s="283"/>
      <c r="F77" s="283"/>
      <c r="G77" s="283" t="s">
        <v>61</v>
      </c>
      <c r="H77" s="284">
        <f>SUM(H78:H83)</f>
        <v>14058</v>
      </c>
      <c r="I77" s="284">
        <f>SUM(I78:I83)</f>
        <v>14058</v>
      </c>
      <c r="J77" s="284">
        <f>SUM(J78:J83)</f>
        <v>18533</v>
      </c>
      <c r="K77" s="284">
        <f>SUM(K78:K83)</f>
        <v>17443.75</v>
      </c>
      <c r="L77" s="291">
        <f aca="true" t="shared" si="2" ref="L77:L89">K77/J77*100</f>
        <v>94.12264609075703</v>
      </c>
    </row>
    <row r="78" spans="1:12" s="18" customFormat="1" ht="12.75">
      <c r="A78" s="34"/>
      <c r="B78" s="3"/>
      <c r="C78" s="3"/>
      <c r="D78" s="181" t="s">
        <v>255</v>
      </c>
      <c r="E78" s="181" t="s">
        <v>0</v>
      </c>
      <c r="F78" s="181" t="s">
        <v>615</v>
      </c>
      <c r="G78" s="181" t="s">
        <v>320</v>
      </c>
      <c r="H78" s="184">
        <v>8</v>
      </c>
      <c r="I78" s="184">
        <v>8</v>
      </c>
      <c r="J78" s="184">
        <v>8</v>
      </c>
      <c r="K78" s="184">
        <v>0</v>
      </c>
      <c r="L78" s="281">
        <f t="shared" si="2"/>
        <v>0</v>
      </c>
    </row>
    <row r="79" spans="1:12" s="18" customFormat="1" ht="25.5">
      <c r="A79" s="34"/>
      <c r="B79" s="3"/>
      <c r="C79" s="3"/>
      <c r="D79" s="181" t="s">
        <v>255</v>
      </c>
      <c r="E79" s="4" t="s">
        <v>4</v>
      </c>
      <c r="F79" s="129" t="s">
        <v>615</v>
      </c>
      <c r="G79" s="43" t="s">
        <v>138</v>
      </c>
      <c r="H79" s="184">
        <v>0</v>
      </c>
      <c r="I79" s="184">
        <v>0</v>
      </c>
      <c r="J79" s="184">
        <v>1375</v>
      </c>
      <c r="K79" s="130">
        <v>1374.28</v>
      </c>
      <c r="L79" s="281">
        <f>K79/J79*100</f>
        <v>99.94763636363636</v>
      </c>
    </row>
    <row r="80" spans="1:12" s="18" customFormat="1" ht="12.75">
      <c r="A80" s="34"/>
      <c r="B80" s="3"/>
      <c r="C80" s="3"/>
      <c r="D80" s="181" t="s">
        <v>255</v>
      </c>
      <c r="E80" s="129" t="s">
        <v>491</v>
      </c>
      <c r="F80" s="129" t="s">
        <v>615</v>
      </c>
      <c r="G80" s="4" t="s">
        <v>168</v>
      </c>
      <c r="H80" s="184">
        <v>50</v>
      </c>
      <c r="I80" s="184">
        <v>50</v>
      </c>
      <c r="J80" s="184">
        <v>100</v>
      </c>
      <c r="K80" s="130">
        <v>95.4</v>
      </c>
      <c r="L80" s="281">
        <f t="shared" si="2"/>
        <v>95.4</v>
      </c>
    </row>
    <row r="81" spans="1:12" s="18" customFormat="1" ht="12.75">
      <c r="A81" s="34"/>
      <c r="B81" s="3"/>
      <c r="C81" s="3"/>
      <c r="D81" s="181" t="s">
        <v>255</v>
      </c>
      <c r="E81" s="4" t="s">
        <v>8</v>
      </c>
      <c r="F81" s="129" t="s">
        <v>615</v>
      </c>
      <c r="G81" s="4" t="s">
        <v>107</v>
      </c>
      <c r="H81" s="184">
        <v>0</v>
      </c>
      <c r="I81" s="184">
        <v>0</v>
      </c>
      <c r="J81" s="184">
        <v>50</v>
      </c>
      <c r="K81" s="130">
        <v>40.52</v>
      </c>
      <c r="L81" s="281">
        <f>K81/J81*100</f>
        <v>81.04</v>
      </c>
    </row>
    <row r="82" spans="1:12" s="18" customFormat="1" ht="51">
      <c r="A82" s="34"/>
      <c r="B82" s="3"/>
      <c r="C82" s="3"/>
      <c r="D82" s="181" t="s">
        <v>255</v>
      </c>
      <c r="E82" s="4" t="s">
        <v>231</v>
      </c>
      <c r="F82" s="4" t="s">
        <v>615</v>
      </c>
      <c r="G82" s="43" t="s">
        <v>140</v>
      </c>
      <c r="H82" s="184">
        <v>13500</v>
      </c>
      <c r="I82" s="184">
        <v>13500</v>
      </c>
      <c r="J82" s="184">
        <v>16500</v>
      </c>
      <c r="K82" s="130">
        <v>15640.98</v>
      </c>
      <c r="L82" s="281">
        <f t="shared" si="2"/>
        <v>94.79381818181818</v>
      </c>
    </row>
    <row r="83" spans="1:12" s="18" customFormat="1" ht="14.25" customHeight="1">
      <c r="A83" s="34"/>
      <c r="B83" s="3"/>
      <c r="C83" s="3"/>
      <c r="D83" s="181" t="s">
        <v>255</v>
      </c>
      <c r="E83" s="4" t="s">
        <v>18</v>
      </c>
      <c r="F83" s="4" t="s">
        <v>615</v>
      </c>
      <c r="G83" s="43" t="s">
        <v>141</v>
      </c>
      <c r="H83" s="184">
        <v>500</v>
      </c>
      <c r="I83" s="184">
        <v>500</v>
      </c>
      <c r="J83" s="184">
        <v>500</v>
      </c>
      <c r="K83" s="130">
        <v>292.57</v>
      </c>
      <c r="L83" s="281">
        <f t="shared" si="2"/>
        <v>58.513999999999996</v>
      </c>
    </row>
    <row r="84" spans="1:12" s="18" customFormat="1" ht="12.75">
      <c r="A84" s="34" t="s">
        <v>247</v>
      </c>
      <c r="B84" s="3" t="s">
        <v>224</v>
      </c>
      <c r="C84" s="21" t="s">
        <v>235</v>
      </c>
      <c r="D84" s="283" t="s">
        <v>272</v>
      </c>
      <c r="E84" s="283"/>
      <c r="F84" s="283"/>
      <c r="G84" s="283" t="s">
        <v>62</v>
      </c>
      <c r="H84" s="286">
        <f>H85+H86+H90</f>
        <v>5563</v>
      </c>
      <c r="I84" s="286">
        <f>I85+I86+I90</f>
        <v>4263</v>
      </c>
      <c r="J84" s="286">
        <f>J85+J86+J90</f>
        <v>4263</v>
      </c>
      <c r="K84" s="286">
        <f>K85+K86+K90</f>
        <v>995</v>
      </c>
      <c r="L84" s="291">
        <f t="shared" si="2"/>
        <v>23.340370631011027</v>
      </c>
    </row>
    <row r="85" spans="1:12" s="2" customFormat="1" ht="12.75">
      <c r="A85" s="30" t="s">
        <v>609</v>
      </c>
      <c r="B85" s="247"/>
      <c r="C85" s="13" t="s">
        <v>609</v>
      </c>
      <c r="D85" s="256" t="s">
        <v>272</v>
      </c>
      <c r="E85" s="256" t="s">
        <v>0</v>
      </c>
      <c r="F85" s="256" t="s">
        <v>615</v>
      </c>
      <c r="G85" s="256" t="s">
        <v>320</v>
      </c>
      <c r="H85" s="257">
        <v>5</v>
      </c>
      <c r="I85" s="257">
        <v>5</v>
      </c>
      <c r="J85" s="257">
        <v>5</v>
      </c>
      <c r="K85" s="257">
        <v>0</v>
      </c>
      <c r="L85" s="281">
        <f t="shared" si="2"/>
        <v>0</v>
      </c>
    </row>
    <row r="86" spans="1:12" s="68" customFormat="1" ht="12.75">
      <c r="A86" s="64"/>
      <c r="B86" s="261"/>
      <c r="C86" s="197"/>
      <c r="D86" s="197"/>
      <c r="E86" s="197" t="s">
        <v>299</v>
      </c>
      <c r="F86" s="197"/>
      <c r="G86" s="197" t="s">
        <v>64</v>
      </c>
      <c r="H86" s="201">
        <f>SUM(H87:H89)</f>
        <v>900</v>
      </c>
      <c r="I86" s="201">
        <f>SUM(I87:I89)</f>
        <v>1895</v>
      </c>
      <c r="J86" s="201">
        <f>SUM(J87:J89)</f>
        <v>1895</v>
      </c>
      <c r="K86" s="201">
        <f>SUM(K87:K89)</f>
        <v>995</v>
      </c>
      <c r="L86" s="291">
        <f t="shared" si="2"/>
        <v>52.5065963060686</v>
      </c>
    </row>
    <row r="87" spans="1:12" s="18" customFormat="1" ht="12.75">
      <c r="A87" s="34"/>
      <c r="B87" s="248"/>
      <c r="C87" s="3"/>
      <c r="D87" s="181" t="s">
        <v>272</v>
      </c>
      <c r="E87" s="181" t="s">
        <v>231</v>
      </c>
      <c r="F87" s="181" t="s">
        <v>615</v>
      </c>
      <c r="G87" s="181" t="s">
        <v>63</v>
      </c>
      <c r="H87" s="184">
        <v>600</v>
      </c>
      <c r="I87" s="184">
        <v>600</v>
      </c>
      <c r="J87" s="184">
        <v>600</v>
      </c>
      <c r="K87" s="184">
        <v>0</v>
      </c>
      <c r="L87" s="281">
        <f t="shared" si="2"/>
        <v>0</v>
      </c>
    </row>
    <row r="88" spans="1:12" s="18" customFormat="1" ht="12.75">
      <c r="A88" s="34"/>
      <c r="B88" s="248"/>
      <c r="C88" s="3"/>
      <c r="D88" s="181" t="s">
        <v>272</v>
      </c>
      <c r="E88" s="181" t="s">
        <v>12</v>
      </c>
      <c r="F88" s="181" t="s">
        <v>615</v>
      </c>
      <c r="G88" s="181" t="s">
        <v>139</v>
      </c>
      <c r="H88" s="184">
        <v>0</v>
      </c>
      <c r="I88" s="184">
        <v>995</v>
      </c>
      <c r="J88" s="184">
        <v>995</v>
      </c>
      <c r="K88" s="184">
        <v>995</v>
      </c>
      <c r="L88" s="281">
        <f t="shared" si="2"/>
        <v>100</v>
      </c>
    </row>
    <row r="89" spans="1:12" s="18" customFormat="1" ht="12.75">
      <c r="A89" s="258"/>
      <c r="B89" s="259"/>
      <c r="C89" s="260"/>
      <c r="D89" s="256" t="s">
        <v>272</v>
      </c>
      <c r="E89" s="256" t="s">
        <v>18</v>
      </c>
      <c r="F89" s="256" t="s">
        <v>615</v>
      </c>
      <c r="G89" s="256" t="s">
        <v>54</v>
      </c>
      <c r="H89" s="257">
        <v>300</v>
      </c>
      <c r="I89" s="257">
        <v>300</v>
      </c>
      <c r="J89" s="257">
        <v>300</v>
      </c>
      <c r="K89" s="257">
        <v>0</v>
      </c>
      <c r="L89" s="292">
        <f t="shared" si="2"/>
        <v>0</v>
      </c>
    </row>
    <row r="90" spans="1:12" s="18" customFormat="1" ht="12.75">
      <c r="A90" s="34"/>
      <c r="B90" s="3"/>
      <c r="C90" s="3"/>
      <c r="D90" s="65" t="s">
        <v>272</v>
      </c>
      <c r="E90" s="65"/>
      <c r="F90" s="65"/>
      <c r="G90" s="65" t="s">
        <v>65</v>
      </c>
      <c r="H90" s="25">
        <f>SUM(H91)</f>
        <v>4658</v>
      </c>
      <c r="I90" s="25">
        <f>SUM(I91)</f>
        <v>2363</v>
      </c>
      <c r="J90" s="25">
        <f>SUM(J91)</f>
        <v>2363</v>
      </c>
      <c r="K90" s="25">
        <f>SUM(K91)</f>
        <v>0</v>
      </c>
      <c r="L90" s="281">
        <f>K90/J90*100</f>
        <v>0</v>
      </c>
    </row>
    <row r="91" spans="1:12" s="18" customFormat="1" ht="13.5" thickBot="1">
      <c r="A91" s="198"/>
      <c r="B91" s="199"/>
      <c r="C91" s="199"/>
      <c r="D91" s="202" t="s">
        <v>272</v>
      </c>
      <c r="E91" s="202" t="s">
        <v>265</v>
      </c>
      <c r="F91" s="202" t="s">
        <v>615</v>
      </c>
      <c r="G91" s="202" t="s">
        <v>66</v>
      </c>
      <c r="H91" s="222">
        <v>4658</v>
      </c>
      <c r="I91" s="222">
        <v>2363</v>
      </c>
      <c r="J91" s="222">
        <v>2363</v>
      </c>
      <c r="K91" s="200">
        <v>0</v>
      </c>
      <c r="L91" s="282">
        <f>K91/J91*100</f>
        <v>0</v>
      </c>
    </row>
    <row r="92" spans="1:12" s="18" customFormat="1" ht="12.75" customHeight="1" thickBot="1">
      <c r="A92" s="171"/>
      <c r="B92" s="171"/>
      <c r="C92" s="171"/>
      <c r="D92" s="210"/>
      <c r="E92" s="211"/>
      <c r="F92" s="211"/>
      <c r="G92" s="211"/>
      <c r="H92" s="172"/>
      <c r="I92" s="172"/>
      <c r="J92" s="172"/>
      <c r="K92" s="212"/>
      <c r="L92" s="172"/>
    </row>
    <row r="93" spans="1:12" s="18" customFormat="1" ht="3.75" customHeight="1" hidden="1" thickBot="1">
      <c r="A93" s="171"/>
      <c r="B93" s="171"/>
      <c r="C93" s="171"/>
      <c r="D93" s="210"/>
      <c r="E93" s="211"/>
      <c r="F93" s="211"/>
      <c r="G93" s="211"/>
      <c r="H93" s="172"/>
      <c r="I93" s="172"/>
      <c r="J93" s="172"/>
      <c r="K93" s="212"/>
      <c r="L93" s="172"/>
    </row>
    <row r="94" spans="1:12" s="18" customFormat="1" ht="12.75">
      <c r="A94" s="361" t="s">
        <v>467</v>
      </c>
      <c r="B94" s="367" t="s">
        <v>435</v>
      </c>
      <c r="C94" s="367"/>
      <c r="D94" s="367"/>
      <c r="E94" s="363">
        <v>47536.2</v>
      </c>
      <c r="F94" s="364"/>
      <c r="G94" s="211"/>
      <c r="H94" s="172"/>
      <c r="I94" s="172"/>
      <c r="J94" s="172"/>
      <c r="K94" s="212"/>
      <c r="L94" s="172"/>
    </row>
    <row r="95" spans="1:12" s="18" customFormat="1" ht="13.5" thickBot="1">
      <c r="A95" s="362"/>
      <c r="B95" s="368" t="s">
        <v>436</v>
      </c>
      <c r="C95" s="368"/>
      <c r="D95" s="368"/>
      <c r="E95" s="365">
        <v>240</v>
      </c>
      <c r="F95" s="366"/>
      <c r="G95" s="211"/>
      <c r="H95" s="172"/>
      <c r="I95" s="172"/>
      <c r="J95" s="172"/>
      <c r="K95" s="212"/>
      <c r="L95" s="172"/>
    </row>
    <row r="96" spans="1:12" s="18" customFormat="1" ht="12.75">
      <c r="A96" s="171"/>
      <c r="B96" s="171"/>
      <c r="C96" s="171"/>
      <c r="D96" s="210"/>
      <c r="E96" s="211"/>
      <c r="F96" s="211"/>
      <c r="G96" s="211"/>
      <c r="H96" s="172"/>
      <c r="I96" s="172"/>
      <c r="J96" s="172"/>
      <c r="K96" s="212"/>
      <c r="L96" s="172"/>
    </row>
    <row r="97" spans="1:12" s="18" customFormat="1" ht="12.75">
      <c r="A97" s="171"/>
      <c r="B97" s="171"/>
      <c r="C97" s="171"/>
      <c r="D97" s="210"/>
      <c r="E97" s="211"/>
      <c r="F97" s="211"/>
      <c r="G97" s="211"/>
      <c r="H97" s="172"/>
      <c r="I97" s="172"/>
      <c r="J97" s="172"/>
      <c r="K97" s="212"/>
      <c r="L97" s="172"/>
    </row>
    <row r="98" spans="1:12" s="18" customFormat="1" ht="12.75">
      <c r="A98" s="171"/>
      <c r="B98" s="171"/>
      <c r="C98" s="171"/>
      <c r="D98" s="210"/>
      <c r="E98" s="211"/>
      <c r="F98" s="211"/>
      <c r="G98" s="211"/>
      <c r="H98" s="172"/>
      <c r="I98" s="172"/>
      <c r="J98" s="172"/>
      <c r="K98" s="212"/>
      <c r="L98" s="172"/>
    </row>
    <row r="99" spans="1:12" s="18" customFormat="1" ht="12.75">
      <c r="A99" s="171"/>
      <c r="B99" s="171"/>
      <c r="C99" s="171"/>
      <c r="D99" s="210"/>
      <c r="E99" s="211"/>
      <c r="F99" s="211"/>
      <c r="G99" s="211"/>
      <c r="H99" s="172"/>
      <c r="I99" s="172"/>
      <c r="J99" s="172"/>
      <c r="K99" s="212"/>
      <c r="L99" s="172"/>
    </row>
    <row r="100" spans="1:12" s="18" customFormat="1" ht="12.75">
      <c r="A100" s="171"/>
      <c r="B100" s="171"/>
      <c r="C100" s="171"/>
      <c r="D100" s="210"/>
      <c r="E100" s="211"/>
      <c r="F100" s="211"/>
      <c r="G100" s="211"/>
      <c r="H100" s="172"/>
      <c r="I100" s="172"/>
      <c r="J100" s="172"/>
      <c r="K100" s="212"/>
      <c r="L100" s="172"/>
    </row>
    <row r="101" spans="1:12" s="18" customFormat="1" ht="12.75">
      <c r="A101" s="171"/>
      <c r="B101" s="171"/>
      <c r="C101" s="171"/>
      <c r="D101" s="210"/>
      <c r="E101" s="211"/>
      <c r="F101" s="211"/>
      <c r="G101" s="211"/>
      <c r="H101" s="172"/>
      <c r="I101" s="172"/>
      <c r="J101" s="172"/>
      <c r="K101" s="212"/>
      <c r="L101" s="172"/>
    </row>
    <row r="102" spans="1:12" s="18" customFormat="1" ht="12.75">
      <c r="A102" s="171"/>
      <c r="B102" s="171"/>
      <c r="C102" s="171"/>
      <c r="D102" s="210"/>
      <c r="E102" s="211"/>
      <c r="F102" s="211"/>
      <c r="G102" s="211"/>
      <c r="H102" s="172"/>
      <c r="I102" s="172"/>
      <c r="J102" s="172"/>
      <c r="K102" s="212"/>
      <c r="L102" s="172"/>
    </row>
    <row r="103" spans="1:12" s="18" customFormat="1" ht="12.75">
      <c r="A103" s="171"/>
      <c r="B103" s="171"/>
      <c r="C103" s="171"/>
      <c r="D103" s="210"/>
      <c r="E103" s="211"/>
      <c r="F103" s="211"/>
      <c r="G103" s="211"/>
      <c r="H103" s="172"/>
      <c r="I103" s="172"/>
      <c r="J103" s="172"/>
      <c r="K103" s="212"/>
      <c r="L103" s="172"/>
    </row>
    <row r="104" spans="1:12" s="18" customFormat="1" ht="12.75">
      <c r="A104" s="171"/>
      <c r="B104" s="171"/>
      <c r="C104" s="171"/>
      <c r="D104" s="210"/>
      <c r="E104" s="211"/>
      <c r="F104" s="211"/>
      <c r="G104" s="211"/>
      <c r="H104" s="172"/>
      <c r="I104" s="172"/>
      <c r="J104" s="172"/>
      <c r="K104" s="212"/>
      <c r="L104" s="172"/>
    </row>
    <row r="105" spans="1:12" s="18" customFormat="1" ht="12.75">
      <c r="A105" s="171"/>
      <c r="B105" s="171"/>
      <c r="C105" s="171"/>
      <c r="D105" s="210"/>
      <c r="E105" s="211"/>
      <c r="F105" s="211"/>
      <c r="G105" s="211"/>
      <c r="H105" s="172"/>
      <c r="I105" s="172"/>
      <c r="J105" s="172"/>
      <c r="K105" s="212"/>
      <c r="L105" s="172"/>
    </row>
    <row r="106" spans="1:12" s="18" customFormat="1" ht="12.75">
      <c r="A106" s="171"/>
      <c r="B106" s="171"/>
      <c r="C106" s="171"/>
      <c r="D106" s="210"/>
      <c r="E106" s="211"/>
      <c r="F106" s="211"/>
      <c r="G106" s="211"/>
      <c r="H106" s="172"/>
      <c r="I106" s="172"/>
      <c r="J106" s="172"/>
      <c r="K106" s="212"/>
      <c r="L106" s="172"/>
    </row>
    <row r="107" spans="1:12" s="18" customFormat="1" ht="12.75">
      <c r="A107" s="171"/>
      <c r="B107" s="171"/>
      <c r="C107" s="171"/>
      <c r="D107" s="210"/>
      <c r="E107" s="211"/>
      <c r="F107" s="211"/>
      <c r="G107" s="211"/>
      <c r="H107" s="172"/>
      <c r="I107" s="172"/>
      <c r="J107" s="172"/>
      <c r="K107" s="212"/>
      <c r="L107" s="172"/>
    </row>
    <row r="108" spans="1:12" s="18" customFormat="1" ht="12.75">
      <c r="A108" s="171"/>
      <c r="B108" s="171"/>
      <c r="C108" s="171"/>
      <c r="D108" s="210"/>
      <c r="E108" s="211"/>
      <c r="F108" s="211"/>
      <c r="G108" s="211"/>
      <c r="H108" s="172"/>
      <c r="I108" s="172"/>
      <c r="J108" s="172"/>
      <c r="K108" s="212"/>
      <c r="L108" s="172"/>
    </row>
    <row r="109" spans="1:12" s="18" customFormat="1" ht="12.75">
      <c r="A109" s="171"/>
      <c r="B109" s="171"/>
      <c r="C109" s="171"/>
      <c r="D109" s="210"/>
      <c r="E109" s="211"/>
      <c r="F109" s="211"/>
      <c r="G109" s="211"/>
      <c r="H109" s="172"/>
      <c r="I109" s="172"/>
      <c r="J109" s="172"/>
      <c r="K109" s="212"/>
      <c r="L109" s="172"/>
    </row>
    <row r="110" spans="1:12" s="18" customFormat="1" ht="12.75">
      <c r="A110" s="171"/>
      <c r="B110" s="171"/>
      <c r="C110" s="171"/>
      <c r="D110" s="210"/>
      <c r="E110" s="211"/>
      <c r="F110" s="211"/>
      <c r="G110" s="211"/>
      <c r="H110" s="172"/>
      <c r="I110" s="172"/>
      <c r="J110" s="172"/>
      <c r="K110" s="212"/>
      <c r="L110" s="172"/>
    </row>
    <row r="111" spans="1:12" s="18" customFormat="1" ht="12.75">
      <c r="A111" s="171"/>
      <c r="B111" s="171"/>
      <c r="C111" s="171"/>
      <c r="D111" s="210"/>
      <c r="E111" s="211"/>
      <c r="F111" s="211"/>
      <c r="G111" s="211"/>
      <c r="H111" s="172"/>
      <c r="I111" s="172"/>
      <c r="J111" s="172"/>
      <c r="K111" s="212"/>
      <c r="L111" s="172"/>
    </row>
    <row r="112" spans="1:12" s="18" customFormat="1" ht="12.75">
      <c r="A112" s="171"/>
      <c r="B112" s="171"/>
      <c r="C112" s="171"/>
      <c r="D112" s="210"/>
      <c r="E112" s="211"/>
      <c r="F112" s="211"/>
      <c r="G112" s="211"/>
      <c r="H112" s="172"/>
      <c r="I112" s="172"/>
      <c r="J112" s="172"/>
      <c r="K112" s="212"/>
      <c r="L112" s="172"/>
    </row>
    <row r="113" spans="1:12" s="18" customFormat="1" ht="12.75">
      <c r="A113" s="171"/>
      <c r="B113" s="171"/>
      <c r="C113" s="171"/>
      <c r="D113" s="210"/>
      <c r="E113" s="211"/>
      <c r="F113" s="211"/>
      <c r="G113" s="211"/>
      <c r="H113" s="172"/>
      <c r="I113" s="172"/>
      <c r="J113" s="172"/>
      <c r="K113" s="212"/>
      <c r="L113" s="172"/>
    </row>
    <row r="114" spans="1:12" s="18" customFormat="1" ht="12.75">
      <c r="A114" s="171"/>
      <c r="B114" s="171"/>
      <c r="C114" s="171"/>
      <c r="D114" s="210"/>
      <c r="E114" s="211"/>
      <c r="F114" s="211"/>
      <c r="G114" s="211"/>
      <c r="H114" s="172"/>
      <c r="I114" s="172"/>
      <c r="J114" s="172"/>
      <c r="K114" s="212"/>
      <c r="L114" s="172"/>
    </row>
    <row r="115" spans="1:12" s="18" customFormat="1" ht="12.75">
      <c r="A115" s="171"/>
      <c r="B115" s="171"/>
      <c r="C115" s="171"/>
      <c r="D115" s="210"/>
      <c r="E115" s="211"/>
      <c r="F115" s="211"/>
      <c r="G115" s="211"/>
      <c r="H115" s="172"/>
      <c r="I115" s="172"/>
      <c r="J115" s="172"/>
      <c r="K115" s="212"/>
      <c r="L115" s="172"/>
    </row>
    <row r="116" spans="1:12" s="18" customFormat="1" ht="12.75">
      <c r="A116" s="171"/>
      <c r="B116" s="171"/>
      <c r="C116" s="171"/>
      <c r="D116" s="210"/>
      <c r="E116" s="211"/>
      <c r="F116" s="211"/>
      <c r="G116" s="211"/>
      <c r="H116" s="172"/>
      <c r="I116" s="172"/>
      <c r="J116" s="172"/>
      <c r="K116" s="212"/>
      <c r="L116" s="172"/>
    </row>
    <row r="117" spans="1:12" s="2" customFormat="1" ht="12.75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s="2" customFormat="1" ht="12.75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s="2" customFormat="1" ht="12.75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s="2" customFormat="1" ht="12.75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s="2" customFormat="1" ht="12.75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s="2" customFormat="1" ht="12.75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s="2" customFormat="1" ht="12.75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s="2" customFormat="1" ht="12.75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s="2" customFormat="1" ht="12.75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s="2" customFormat="1" ht="12.75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s="2" customFormat="1" ht="12.75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s="2" customFormat="1" ht="12.75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s="2" customFormat="1" ht="12.75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s="2" customFormat="1" ht="12.75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s="2" customFormat="1" ht="12.75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s="2" customFormat="1" ht="12.75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s="2" customFormat="1" ht="12.75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s="2" customFormat="1" ht="12.75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s="2" customFormat="1" ht="12.75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s="2" customFormat="1" ht="12.75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s="2" customFormat="1" ht="12.75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 s="2" customFormat="1" ht="12.75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 s="2" customFormat="1" ht="12.75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 s="2" customFormat="1" ht="12.75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s="2" customFormat="1" ht="12.75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s="2" customFormat="1" ht="12.75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s="2" customFormat="1" ht="12.75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 s="2" customFormat="1" ht="12.75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 s="2" customFormat="1" ht="12.75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 s="2" customFormat="1" ht="12.75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 s="2" customFormat="1" ht="12.75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 s="2" customFormat="1" ht="12.75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 s="2" customFormat="1" ht="12.75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 s="2" customFormat="1" ht="12.75">
      <c r="A150"/>
      <c r="B150"/>
      <c r="C150"/>
      <c r="D150"/>
      <c r="E150"/>
      <c r="F150"/>
      <c r="G150"/>
      <c r="H150"/>
      <c r="I150"/>
      <c r="J150"/>
      <c r="K150"/>
      <c r="L150"/>
    </row>
    <row r="151" spans="1:12" s="2" customFormat="1" ht="12.75">
      <c r="A151"/>
      <c r="B151"/>
      <c r="C151"/>
      <c r="D151"/>
      <c r="E151"/>
      <c r="F151"/>
      <c r="G151"/>
      <c r="H151"/>
      <c r="I151"/>
      <c r="J151"/>
      <c r="K151"/>
      <c r="L151"/>
    </row>
    <row r="152" spans="1:12" s="2" customFormat="1" ht="12.75">
      <c r="A152"/>
      <c r="B152"/>
      <c r="C152"/>
      <c r="D152"/>
      <c r="E152"/>
      <c r="F152"/>
      <c r="G152"/>
      <c r="H152"/>
      <c r="I152"/>
      <c r="J152"/>
      <c r="K152"/>
      <c r="L152"/>
    </row>
    <row r="153" spans="1:12" s="2" customFormat="1" ht="12.75">
      <c r="A153"/>
      <c r="B153"/>
      <c r="C153"/>
      <c r="D153"/>
      <c r="E153"/>
      <c r="F153"/>
      <c r="G153"/>
      <c r="H153"/>
      <c r="I153"/>
      <c r="J153"/>
      <c r="K153"/>
      <c r="L153"/>
    </row>
    <row r="154" spans="1:12" s="2" customFormat="1" ht="12.75">
      <c r="A154"/>
      <c r="B154"/>
      <c r="C154"/>
      <c r="D154"/>
      <c r="E154"/>
      <c r="F154"/>
      <c r="G154"/>
      <c r="H154"/>
      <c r="I154"/>
      <c r="J154"/>
      <c r="K154"/>
      <c r="L154"/>
    </row>
    <row r="155" spans="1:12" s="2" customFormat="1" ht="12.75">
      <c r="A155"/>
      <c r="B155"/>
      <c r="C155"/>
      <c r="D155"/>
      <c r="E155"/>
      <c r="F155"/>
      <c r="G155"/>
      <c r="H155"/>
      <c r="I155"/>
      <c r="J155"/>
      <c r="K155"/>
      <c r="L155"/>
    </row>
    <row r="156" spans="1:12" s="2" customFormat="1" ht="12.75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 s="2" customFormat="1" ht="12.75">
      <c r="A157"/>
      <c r="B157"/>
      <c r="C157"/>
      <c r="D157"/>
      <c r="E157"/>
      <c r="F157"/>
      <c r="G157"/>
      <c r="H157"/>
      <c r="I157"/>
      <c r="J157"/>
      <c r="K157"/>
      <c r="L157"/>
    </row>
    <row r="158" spans="1:12" s="2" customFormat="1" ht="12.75">
      <c r="A158"/>
      <c r="B158"/>
      <c r="C158"/>
      <c r="D158"/>
      <c r="E158"/>
      <c r="F158"/>
      <c r="G158"/>
      <c r="H158"/>
      <c r="I158"/>
      <c r="J158"/>
      <c r="K158"/>
      <c r="L158"/>
    </row>
    <row r="159" spans="1:12" s="2" customFormat="1" ht="12.75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2" s="2" customFormat="1" ht="12.75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s="2" customFormat="1" ht="12.75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s="2" customFormat="1" ht="12.75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 s="2" customFormat="1" ht="12.75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 s="2" customFormat="1" ht="12.75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 s="2" customFormat="1" ht="12.75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 s="2" customFormat="1" ht="12.75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 s="2" customFormat="1" ht="12.75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 s="2" customFormat="1" ht="12.75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 s="2" customFormat="1" ht="12.75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 s="2" customFormat="1" ht="12.75">
      <c r="A170"/>
      <c r="B170"/>
      <c r="C170"/>
      <c r="D170"/>
      <c r="E170"/>
      <c r="F170"/>
      <c r="G170"/>
      <c r="H170"/>
      <c r="I170"/>
      <c r="J170"/>
      <c r="K170"/>
      <c r="L170"/>
    </row>
    <row r="171" spans="1:12" s="2" customFormat="1" ht="12.75">
      <c r="A171"/>
      <c r="B171"/>
      <c r="C171"/>
      <c r="D171"/>
      <c r="E171"/>
      <c r="F171"/>
      <c r="G171"/>
      <c r="H171"/>
      <c r="I171"/>
      <c r="J171"/>
      <c r="K171"/>
      <c r="L171"/>
    </row>
    <row r="172" spans="1:12" s="2" customFormat="1" ht="12.75">
      <c r="A172"/>
      <c r="B172"/>
      <c r="C172"/>
      <c r="D172"/>
      <c r="E172"/>
      <c r="F172"/>
      <c r="G172"/>
      <c r="H172"/>
      <c r="I172"/>
      <c r="J172"/>
      <c r="K172"/>
      <c r="L172"/>
    </row>
    <row r="173" spans="1:12" s="2" customFormat="1" ht="12.75">
      <c r="A173"/>
      <c r="B173"/>
      <c r="C173"/>
      <c r="D173"/>
      <c r="E173"/>
      <c r="F173"/>
      <c r="G173"/>
      <c r="H173"/>
      <c r="I173"/>
      <c r="J173"/>
      <c r="K173"/>
      <c r="L173"/>
    </row>
    <row r="174" spans="1:12" s="2" customFormat="1" ht="12.75">
      <c r="A174"/>
      <c r="B174"/>
      <c r="C174"/>
      <c r="D174"/>
      <c r="E174"/>
      <c r="F174"/>
      <c r="G174"/>
      <c r="H174"/>
      <c r="I174"/>
      <c r="J174"/>
      <c r="K174"/>
      <c r="L174"/>
    </row>
    <row r="175" spans="1:12" s="2" customFormat="1" ht="12.75">
      <c r="A175"/>
      <c r="B175"/>
      <c r="C175"/>
      <c r="D175"/>
      <c r="E175"/>
      <c r="F175"/>
      <c r="G175"/>
      <c r="H175"/>
      <c r="I175"/>
      <c r="J175"/>
      <c r="K175"/>
      <c r="L175"/>
    </row>
    <row r="176" spans="1:12" s="2" customFormat="1" ht="12.75">
      <c r="A176"/>
      <c r="B176"/>
      <c r="C176"/>
      <c r="D176"/>
      <c r="E176"/>
      <c r="F176"/>
      <c r="G176"/>
      <c r="H176"/>
      <c r="I176"/>
      <c r="J176"/>
      <c r="K176"/>
      <c r="L176"/>
    </row>
    <row r="177" spans="1:12" s="2" customFormat="1" ht="12.75">
      <c r="A177"/>
      <c r="B177"/>
      <c r="C177"/>
      <c r="D177"/>
      <c r="E177"/>
      <c r="F177"/>
      <c r="G177"/>
      <c r="H177"/>
      <c r="I177"/>
      <c r="J177"/>
      <c r="K177"/>
      <c r="L177"/>
    </row>
    <row r="178" spans="1:12" s="2" customFormat="1" ht="12.75">
      <c r="A178"/>
      <c r="B178"/>
      <c r="C178"/>
      <c r="D178"/>
      <c r="E178"/>
      <c r="F178"/>
      <c r="G178"/>
      <c r="H178"/>
      <c r="I178"/>
      <c r="J178"/>
      <c r="K178"/>
      <c r="L178"/>
    </row>
    <row r="179" spans="1:12" s="2" customFormat="1" ht="12.75">
      <c r="A179"/>
      <c r="B179"/>
      <c r="C179"/>
      <c r="D179"/>
      <c r="E179"/>
      <c r="F179"/>
      <c r="G179"/>
      <c r="H179"/>
      <c r="I179"/>
      <c r="J179"/>
      <c r="K179"/>
      <c r="L179"/>
    </row>
    <row r="180" spans="1:12" s="2" customFormat="1" ht="12.75">
      <c r="A180"/>
      <c r="B180"/>
      <c r="C180"/>
      <c r="D180"/>
      <c r="E180"/>
      <c r="F180"/>
      <c r="G180"/>
      <c r="H180"/>
      <c r="I180"/>
      <c r="J180"/>
      <c r="K180"/>
      <c r="L180"/>
    </row>
    <row r="181" spans="1:12" s="2" customFormat="1" ht="12.75">
      <c r="A181"/>
      <c r="B181"/>
      <c r="C181"/>
      <c r="D181"/>
      <c r="E181"/>
      <c r="F181"/>
      <c r="G181"/>
      <c r="H181"/>
      <c r="I181"/>
      <c r="J181"/>
      <c r="K181"/>
      <c r="L181"/>
    </row>
    <row r="182" spans="1:12" s="2" customFormat="1" ht="12.75">
      <c r="A182"/>
      <c r="B182"/>
      <c r="C182"/>
      <c r="D182"/>
      <c r="E182"/>
      <c r="F182"/>
      <c r="G182"/>
      <c r="H182"/>
      <c r="I182"/>
      <c r="J182"/>
      <c r="K182"/>
      <c r="L182"/>
    </row>
    <row r="183" spans="1:12" s="2" customFormat="1" ht="12.75">
      <c r="A183"/>
      <c r="B183"/>
      <c r="C183"/>
      <c r="D183"/>
      <c r="E183"/>
      <c r="F183"/>
      <c r="G183"/>
      <c r="H183"/>
      <c r="I183"/>
      <c r="J183"/>
      <c r="K183"/>
      <c r="L183"/>
    </row>
    <row r="184" spans="1:12" s="2" customFormat="1" ht="12.75">
      <c r="A184"/>
      <c r="B184"/>
      <c r="C184"/>
      <c r="D184"/>
      <c r="E184"/>
      <c r="F184"/>
      <c r="G184"/>
      <c r="H184"/>
      <c r="I184"/>
      <c r="J184"/>
      <c r="K184"/>
      <c r="L184"/>
    </row>
    <row r="185" spans="1:12" s="2" customFormat="1" ht="12.75">
      <c r="A185"/>
      <c r="B185"/>
      <c r="C185"/>
      <c r="D185"/>
      <c r="E185"/>
      <c r="F185"/>
      <c r="G185"/>
      <c r="H185"/>
      <c r="I185"/>
      <c r="J185"/>
      <c r="K185"/>
      <c r="L185"/>
    </row>
    <row r="186" spans="1:12" s="2" customFormat="1" ht="12.75">
      <c r="A186"/>
      <c r="B186"/>
      <c r="C186"/>
      <c r="D186"/>
      <c r="E186"/>
      <c r="F186"/>
      <c r="G186"/>
      <c r="H186"/>
      <c r="I186"/>
      <c r="J186"/>
      <c r="K186"/>
      <c r="L186"/>
    </row>
    <row r="187" spans="1:12" s="2" customFormat="1" ht="12.75">
      <c r="A187"/>
      <c r="B187"/>
      <c r="C187"/>
      <c r="D187"/>
      <c r="E187"/>
      <c r="F187"/>
      <c r="G187"/>
      <c r="H187"/>
      <c r="I187"/>
      <c r="J187"/>
      <c r="K187"/>
      <c r="L187"/>
    </row>
    <row r="188" spans="1:12" s="2" customFormat="1" ht="12.75">
      <c r="A188"/>
      <c r="B188"/>
      <c r="C188"/>
      <c r="D188"/>
      <c r="E188"/>
      <c r="F188"/>
      <c r="G188"/>
      <c r="H188"/>
      <c r="I188"/>
      <c r="J188"/>
      <c r="K188"/>
      <c r="L188"/>
    </row>
    <row r="189" spans="1:12" s="2" customFormat="1" ht="12.75">
      <c r="A189"/>
      <c r="B189"/>
      <c r="C189"/>
      <c r="D189"/>
      <c r="E189"/>
      <c r="F189"/>
      <c r="G189"/>
      <c r="H189"/>
      <c r="I189"/>
      <c r="J189"/>
      <c r="K189"/>
      <c r="L189"/>
    </row>
    <row r="190" spans="1:12" s="2" customFormat="1" ht="12.75">
      <c r="A190"/>
      <c r="B190"/>
      <c r="C190"/>
      <c r="D190"/>
      <c r="E190"/>
      <c r="F190"/>
      <c r="G190"/>
      <c r="H190"/>
      <c r="I190"/>
      <c r="J190"/>
      <c r="K190"/>
      <c r="L190"/>
    </row>
    <row r="191" spans="1:12" s="2" customFormat="1" ht="12.75">
      <c r="A191"/>
      <c r="B191"/>
      <c r="C191"/>
      <c r="D191"/>
      <c r="E191"/>
      <c r="F191"/>
      <c r="G191"/>
      <c r="H191"/>
      <c r="I191"/>
      <c r="J191"/>
      <c r="K191"/>
      <c r="L191"/>
    </row>
  </sheetData>
  <sheetProtection/>
  <mergeCells count="5">
    <mergeCell ref="A94:A95"/>
    <mergeCell ref="E94:F94"/>
    <mergeCell ref="E95:F95"/>
    <mergeCell ref="B94:D94"/>
    <mergeCell ref="B95:D95"/>
  </mergeCells>
  <printOptions/>
  <pageMargins left="0.35433070866141736" right="0.35433070866141736" top="0.8661417322834646" bottom="0.7874015748031497" header="0.5118110236220472" footer="0.5118110236220472"/>
  <pageSetup horizontalDpi="600" verticalDpi="600" orientation="landscape" paperSize="9" r:id="rId1"/>
  <headerFooter alignWithMargins="0">
    <oddHeader>&amp;CČerpanie rozpočtu Obce Veľká Lehota k 30.06.2011
VÝDAVKY - Program 5: Komunikácie, verejné priestranstvá a rozvoj obce</oddHead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8.875" style="0" bestFit="1" customWidth="1"/>
    <col min="2" max="2" width="12.25390625" style="0" bestFit="1" customWidth="1"/>
    <col min="3" max="3" width="6.125" style="0" bestFit="1" customWidth="1"/>
    <col min="5" max="5" width="8.125" style="0" bestFit="1" customWidth="1"/>
    <col min="6" max="6" width="5.25390625" style="0" customWidth="1"/>
    <col min="7" max="7" width="35.875" style="0" customWidth="1"/>
    <col min="8" max="8" width="10.375" style="0" bestFit="1" customWidth="1"/>
    <col min="9" max="9" width="10.125" style="0" customWidth="1"/>
    <col min="10" max="10" width="9.625" style="0" bestFit="1" customWidth="1"/>
    <col min="11" max="11" width="9.25390625" style="0" bestFit="1" customWidth="1"/>
    <col min="12" max="12" width="7.75390625" style="0" customWidth="1"/>
  </cols>
  <sheetData>
    <row r="1" spans="1:12" ht="12.75">
      <c r="A1" s="369" t="s">
        <v>169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</row>
    <row r="2" ht="13.5" thickBot="1"/>
    <row r="3" spans="1:12" s="1" customFormat="1" ht="38.25">
      <c r="A3" s="26" t="s">
        <v>283</v>
      </c>
      <c r="B3" s="27" t="s">
        <v>282</v>
      </c>
      <c r="C3" s="27" t="s">
        <v>284</v>
      </c>
      <c r="D3" s="27" t="s">
        <v>285</v>
      </c>
      <c r="E3" s="27" t="s">
        <v>603</v>
      </c>
      <c r="F3" s="27" t="s">
        <v>604</v>
      </c>
      <c r="G3" s="27" t="s">
        <v>605</v>
      </c>
      <c r="H3" s="28" t="s">
        <v>606</v>
      </c>
      <c r="I3" s="220" t="s">
        <v>497</v>
      </c>
      <c r="J3" s="28" t="s">
        <v>607</v>
      </c>
      <c r="K3" s="28" t="s">
        <v>608</v>
      </c>
      <c r="L3" s="225" t="s">
        <v>286</v>
      </c>
    </row>
    <row r="4" spans="1:12" ht="12.75">
      <c r="A4" s="30" t="s">
        <v>610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31"/>
    </row>
    <row r="5" spans="1:12" s="52" customFormat="1" ht="15.75" thickBot="1">
      <c r="A5" s="98" t="s">
        <v>257</v>
      </c>
      <c r="B5" s="99" t="s">
        <v>609</v>
      </c>
      <c r="C5" s="99" t="s">
        <v>609</v>
      </c>
      <c r="D5" s="99" t="s">
        <v>609</v>
      </c>
      <c r="E5" s="99" t="s">
        <v>609</v>
      </c>
      <c r="F5" s="99" t="s">
        <v>609</v>
      </c>
      <c r="G5" s="99" t="s">
        <v>258</v>
      </c>
      <c r="H5" s="109">
        <f>H6+H8+H11+H12+H9</f>
        <v>188995</v>
      </c>
      <c r="I5" s="109">
        <f>I6+I8+I11+I12+I9</f>
        <v>198971</v>
      </c>
      <c r="J5" s="109">
        <f>J6+J8+J11+J12+J9+J7</f>
        <v>202931</v>
      </c>
      <c r="K5" s="109">
        <f>K6+K8+K11+K12+K9+K7</f>
        <v>89872.13999999998</v>
      </c>
      <c r="L5" s="108">
        <f>K5/J5*100</f>
        <v>44.28704337927669</v>
      </c>
    </row>
    <row r="6" spans="1:12" s="52" customFormat="1" ht="15">
      <c r="A6" s="100"/>
      <c r="B6" s="101" t="s">
        <v>611</v>
      </c>
      <c r="C6" s="101"/>
      <c r="D6" s="101" t="s">
        <v>259</v>
      </c>
      <c r="E6" s="101"/>
      <c r="F6" s="101"/>
      <c r="G6" s="304" t="s">
        <v>453</v>
      </c>
      <c r="H6" s="84">
        <v>139715</v>
      </c>
      <c r="I6" s="84">
        <v>147691</v>
      </c>
      <c r="J6" s="84">
        <v>150588</v>
      </c>
      <c r="K6" s="84">
        <v>68441.78</v>
      </c>
      <c r="L6" s="102">
        <f>K6/J6*100</f>
        <v>45.44969054639148</v>
      </c>
    </row>
    <row r="7" spans="1:12" s="52" customFormat="1" ht="27.75" customHeight="1">
      <c r="A7" s="103"/>
      <c r="B7" s="97"/>
      <c r="C7" s="97"/>
      <c r="D7" s="97"/>
      <c r="E7" s="97" t="s">
        <v>229</v>
      </c>
      <c r="F7" s="97" t="s">
        <v>615</v>
      </c>
      <c r="G7" s="219" t="s">
        <v>145</v>
      </c>
      <c r="H7" s="110">
        <v>0</v>
      </c>
      <c r="I7" s="110">
        <v>0</v>
      </c>
      <c r="J7" s="110">
        <v>605</v>
      </c>
      <c r="K7" s="110">
        <v>438</v>
      </c>
      <c r="L7" s="104">
        <f>K7/J7*100</f>
        <v>72.39669421487604</v>
      </c>
    </row>
    <row r="8" spans="1:12" s="52" customFormat="1" ht="15">
      <c r="A8" s="103"/>
      <c r="B8" s="97" t="s">
        <v>23</v>
      </c>
      <c r="C8" s="97"/>
      <c r="D8" s="97" t="s">
        <v>452</v>
      </c>
      <c r="E8" s="97"/>
      <c r="F8" s="97"/>
      <c r="G8" s="143" t="s">
        <v>451</v>
      </c>
      <c r="H8" s="110">
        <v>24925</v>
      </c>
      <c r="I8" s="110">
        <v>24925</v>
      </c>
      <c r="J8" s="110">
        <v>25383</v>
      </c>
      <c r="K8" s="110">
        <v>9351.73</v>
      </c>
      <c r="L8" s="104">
        <f>K8/J8*100</f>
        <v>36.842493007130756</v>
      </c>
    </row>
    <row r="9" spans="1:12" s="52" customFormat="1" ht="40.5" customHeight="1">
      <c r="A9" s="103"/>
      <c r="B9" s="97"/>
      <c r="C9" s="97"/>
      <c r="D9" s="97"/>
      <c r="E9" s="97" t="s">
        <v>4</v>
      </c>
      <c r="F9" s="97" t="s">
        <v>615</v>
      </c>
      <c r="G9" s="219" t="s">
        <v>146</v>
      </c>
      <c r="H9" s="110">
        <v>0</v>
      </c>
      <c r="I9" s="110">
        <v>2000</v>
      </c>
      <c r="J9" s="110">
        <v>2000</v>
      </c>
      <c r="K9" s="110">
        <v>1902.25</v>
      </c>
      <c r="L9" s="104">
        <f>K9/J9*100</f>
        <v>95.1125</v>
      </c>
    </row>
    <row r="10" spans="1:12" s="52" customFormat="1" ht="9" customHeight="1">
      <c r="A10" s="103"/>
      <c r="B10" s="97"/>
      <c r="C10" s="97"/>
      <c r="D10" s="97"/>
      <c r="E10" s="97"/>
      <c r="F10" s="97"/>
      <c r="G10" s="143"/>
      <c r="H10" s="110"/>
      <c r="I10" s="110"/>
      <c r="J10" s="110"/>
      <c r="K10" s="110"/>
      <c r="L10" s="104"/>
    </row>
    <row r="11" spans="1:12" s="52" customFormat="1" ht="15">
      <c r="A11" s="103"/>
      <c r="B11" s="97" t="s">
        <v>224</v>
      </c>
      <c r="C11" s="97"/>
      <c r="D11" s="97" t="s">
        <v>454</v>
      </c>
      <c r="E11" s="97"/>
      <c r="F11" s="97"/>
      <c r="G11" s="143" t="s">
        <v>455</v>
      </c>
      <c r="H11" s="110">
        <v>5383</v>
      </c>
      <c r="I11" s="110">
        <v>5383</v>
      </c>
      <c r="J11" s="110">
        <v>5383</v>
      </c>
      <c r="K11" s="110">
        <v>2176.76</v>
      </c>
      <c r="L11" s="104">
        <f>K11/I11*100</f>
        <v>40.43767415939068</v>
      </c>
    </row>
    <row r="12" spans="1:12" s="52" customFormat="1" ht="15.75" thickBot="1">
      <c r="A12" s="105"/>
      <c r="B12" s="106" t="s">
        <v>235</v>
      </c>
      <c r="C12" s="106"/>
      <c r="D12" s="106" t="s">
        <v>456</v>
      </c>
      <c r="E12" s="106"/>
      <c r="F12" s="106"/>
      <c r="G12" s="305" t="s">
        <v>457</v>
      </c>
      <c r="H12" s="111">
        <v>18972</v>
      </c>
      <c r="I12" s="111">
        <v>18972</v>
      </c>
      <c r="J12" s="111">
        <v>18972</v>
      </c>
      <c r="K12" s="111">
        <v>7561.62</v>
      </c>
      <c r="L12" s="107">
        <f>K12/J12*100</f>
        <v>39.85673624288425</v>
      </c>
    </row>
    <row r="13" spans="1:12" ht="12.7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</row>
    <row r="14" spans="1:12" ht="12.7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1:12" ht="12.7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</row>
    <row r="16" spans="1:12" ht="12.7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</row>
    <row r="17" spans="1:12" ht="12.7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</row>
    <row r="18" spans="1:12" ht="12.7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</row>
    <row r="19" spans="1:12" ht="12.7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</row>
    <row r="20" spans="1:12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</row>
    <row r="21" spans="1:12" ht="12.7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</row>
    <row r="22" spans="1:12" ht="12.7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</row>
    <row r="23" spans="1:12" ht="12.7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</row>
    <row r="24" spans="1:12" ht="12.7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</row>
    <row r="25" spans="1:12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</row>
    <row r="26" spans="1:12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</row>
    <row r="27" spans="1:12" ht="12.7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</row>
    <row r="28" spans="1:12" ht="12.7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</row>
    <row r="29" spans="1:12" ht="12.7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</row>
    <row r="30" spans="1:12" ht="12.7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</row>
    <row r="31" spans="1:12" ht="12.7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</row>
    <row r="32" spans="1:12" ht="12.7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</row>
  </sheetData>
  <sheetProtection/>
  <mergeCells count="1">
    <mergeCell ref="A1:L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43"/>
  <sheetViews>
    <sheetView zoomScalePageLayoutView="0" workbookViewId="0" topLeftCell="A1">
      <selection activeCell="D4" sqref="D4"/>
    </sheetView>
  </sheetViews>
  <sheetFormatPr defaultColWidth="9.00390625" defaultRowHeight="12.75"/>
  <cols>
    <col min="2" max="2" width="12.25390625" style="0" bestFit="1" customWidth="1"/>
    <col min="3" max="3" width="6.125" style="0" bestFit="1" customWidth="1"/>
    <col min="5" max="5" width="8.125" style="0" bestFit="1" customWidth="1"/>
    <col min="6" max="6" width="5.625" style="0" bestFit="1" customWidth="1"/>
    <col min="7" max="7" width="42.875" style="0" customWidth="1"/>
    <col min="8" max="8" width="10.375" style="0" bestFit="1" customWidth="1"/>
    <col min="9" max="9" width="9.625" style="0" bestFit="1" customWidth="1"/>
    <col min="10" max="10" width="9.25390625" style="0" bestFit="1" customWidth="1"/>
    <col min="11" max="11" width="10.00390625" style="0" bestFit="1" customWidth="1"/>
  </cols>
  <sheetData>
    <row r="1" spans="1:11" ht="12.75">
      <c r="A1" s="369" t="s">
        <v>72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</row>
    <row r="2" ht="7.5" customHeight="1" thickBot="1"/>
    <row r="3" spans="1:11" s="1" customFormat="1" ht="12.75">
      <c r="A3" s="26" t="s">
        <v>283</v>
      </c>
      <c r="B3" s="27" t="s">
        <v>282</v>
      </c>
      <c r="C3" s="27" t="s">
        <v>284</v>
      </c>
      <c r="D3" s="27" t="s">
        <v>285</v>
      </c>
      <c r="E3" s="27" t="s">
        <v>603</v>
      </c>
      <c r="F3" s="27" t="s">
        <v>604</v>
      </c>
      <c r="G3" s="27" t="s">
        <v>605</v>
      </c>
      <c r="H3" s="28" t="s">
        <v>606</v>
      </c>
      <c r="I3" s="28" t="s">
        <v>607</v>
      </c>
      <c r="J3" s="28" t="s">
        <v>608</v>
      </c>
      <c r="K3" s="29" t="s">
        <v>286</v>
      </c>
    </row>
    <row r="4" spans="1:11" ht="12.75">
      <c r="A4" s="64" t="s">
        <v>519</v>
      </c>
      <c r="B4" s="20"/>
      <c r="C4" s="20"/>
      <c r="D4" s="20"/>
      <c r="E4" s="20"/>
      <c r="F4" s="20"/>
      <c r="G4" s="20"/>
      <c r="H4" s="20"/>
      <c r="I4" s="20"/>
      <c r="J4" s="20"/>
      <c r="K4" s="31"/>
    </row>
    <row r="5" spans="1:11" s="52" customFormat="1" ht="15">
      <c r="A5" s="177" t="s">
        <v>257</v>
      </c>
      <c r="B5" s="178" t="s">
        <v>609</v>
      </c>
      <c r="C5" s="178" t="s">
        <v>609</v>
      </c>
      <c r="D5" s="178" t="s">
        <v>609</v>
      </c>
      <c r="E5" s="178" t="s">
        <v>609</v>
      </c>
      <c r="F5" s="178" t="s">
        <v>609</v>
      </c>
      <c r="G5" s="178"/>
      <c r="H5" s="179"/>
      <c r="I5" s="179"/>
      <c r="J5" s="179"/>
      <c r="K5" s="180"/>
    </row>
    <row r="6" spans="1:11" s="18" customFormat="1" ht="12.75">
      <c r="A6" s="131"/>
      <c r="B6" s="132"/>
      <c r="C6" s="132" t="s">
        <v>609</v>
      </c>
      <c r="D6" s="132" t="s">
        <v>609</v>
      </c>
      <c r="E6" s="132"/>
      <c r="F6" s="132"/>
      <c r="G6" s="132" t="s">
        <v>520</v>
      </c>
      <c r="H6" s="174">
        <f>SUM(H7:H9)</f>
        <v>1070</v>
      </c>
      <c r="I6" s="174">
        <f>SUM(I7:I9)</f>
        <v>1070</v>
      </c>
      <c r="J6" s="174">
        <v>536.05</v>
      </c>
      <c r="K6" s="312">
        <v>50.1</v>
      </c>
    </row>
    <row r="7" spans="1:11" s="2" customFormat="1" ht="12.75">
      <c r="A7" s="30"/>
      <c r="B7" s="4" t="s">
        <v>611</v>
      </c>
      <c r="C7" s="4"/>
      <c r="D7" s="4"/>
      <c r="E7" s="313" t="s">
        <v>387</v>
      </c>
      <c r="F7" s="168" t="s">
        <v>22</v>
      </c>
      <c r="G7" s="4" t="s">
        <v>521</v>
      </c>
      <c r="H7" s="24">
        <v>20</v>
      </c>
      <c r="I7" s="24">
        <v>20</v>
      </c>
      <c r="J7" s="160">
        <v>0</v>
      </c>
      <c r="K7" s="35">
        <v>0</v>
      </c>
    </row>
    <row r="8" spans="1:11" s="2" customFormat="1" ht="12.75">
      <c r="A8" s="30"/>
      <c r="B8" s="4" t="s">
        <v>523</v>
      </c>
      <c r="C8" s="4"/>
      <c r="D8" s="4"/>
      <c r="E8" s="313" t="s">
        <v>522</v>
      </c>
      <c r="F8" s="168" t="s">
        <v>615</v>
      </c>
      <c r="G8" s="4" t="s">
        <v>73</v>
      </c>
      <c r="H8" s="24">
        <v>1050</v>
      </c>
      <c r="I8" s="24">
        <v>1050</v>
      </c>
      <c r="J8" s="5">
        <v>536</v>
      </c>
      <c r="K8" s="314">
        <v>50.1</v>
      </c>
    </row>
    <row r="9" spans="1:11" s="2" customFormat="1" ht="12.75">
      <c r="A9" s="30"/>
      <c r="B9" s="4"/>
      <c r="C9" s="4"/>
      <c r="D9" s="4"/>
      <c r="E9" s="310">
        <v>292012</v>
      </c>
      <c r="F9" s="310">
        <v>41</v>
      </c>
      <c r="G9" s="166" t="s">
        <v>74</v>
      </c>
      <c r="H9" s="169"/>
      <c r="I9" s="310"/>
      <c r="J9" s="310">
        <v>0.05</v>
      </c>
      <c r="K9" s="35"/>
    </row>
    <row r="10" spans="1:11" s="2" customFormat="1" ht="12.75">
      <c r="A10" s="64" t="s">
        <v>75</v>
      </c>
      <c r="B10" s="4"/>
      <c r="C10" s="4"/>
      <c r="D10" s="4"/>
      <c r="E10" s="169"/>
      <c r="F10" s="169"/>
      <c r="G10" s="169"/>
      <c r="H10" s="169"/>
      <c r="I10" s="169"/>
      <c r="J10" s="169"/>
      <c r="K10" s="35"/>
    </row>
    <row r="11" spans="1:11" s="18" customFormat="1" ht="32.25" customHeight="1">
      <c r="A11" s="131" t="s">
        <v>257</v>
      </c>
      <c r="B11" s="132"/>
      <c r="C11" s="132" t="s">
        <v>609</v>
      </c>
      <c r="D11" s="132" t="s">
        <v>609</v>
      </c>
      <c r="E11" s="132" t="s">
        <v>609</v>
      </c>
      <c r="F11" s="132" t="s">
        <v>609</v>
      </c>
      <c r="G11" s="176" t="s">
        <v>76</v>
      </c>
      <c r="H11" s="174">
        <f>SUM(H12:H15)</f>
        <v>188995</v>
      </c>
      <c r="I11" s="174">
        <v>200326</v>
      </c>
      <c r="J11" s="174">
        <v>87531.89</v>
      </c>
      <c r="K11" s="312">
        <v>43.69</v>
      </c>
    </row>
    <row r="12" spans="1:11" s="18" customFormat="1" ht="12.75">
      <c r="A12" s="53"/>
      <c r="B12" s="143" t="s">
        <v>611</v>
      </c>
      <c r="C12" s="143"/>
      <c r="D12" s="166" t="s">
        <v>259</v>
      </c>
      <c r="E12" s="143"/>
      <c r="F12" s="143"/>
      <c r="G12" s="315" t="s">
        <v>453</v>
      </c>
      <c r="H12" s="316">
        <v>139715</v>
      </c>
      <c r="I12" s="316">
        <v>15588</v>
      </c>
      <c r="J12" s="316">
        <v>68441.78</v>
      </c>
      <c r="K12" s="317">
        <v>45.45</v>
      </c>
    </row>
    <row r="13" spans="1:11" s="18" customFormat="1" ht="12.75">
      <c r="A13" s="53"/>
      <c r="B13" s="143" t="s">
        <v>23</v>
      </c>
      <c r="C13" s="143"/>
      <c r="D13" s="166" t="s">
        <v>452</v>
      </c>
      <c r="E13" s="143"/>
      <c r="F13" s="143"/>
      <c r="G13" s="143" t="s">
        <v>451</v>
      </c>
      <c r="H13" s="316">
        <v>24925</v>
      </c>
      <c r="I13" s="316">
        <v>25383</v>
      </c>
      <c r="J13" s="316">
        <v>9351.73</v>
      </c>
      <c r="K13" s="317">
        <v>36.84</v>
      </c>
    </row>
    <row r="14" spans="1:11" s="2" customFormat="1" ht="12.75">
      <c r="A14" s="30" t="s">
        <v>609</v>
      </c>
      <c r="B14" s="4" t="s">
        <v>224</v>
      </c>
      <c r="C14" s="4"/>
      <c r="D14" s="4" t="s">
        <v>454</v>
      </c>
      <c r="E14" s="4"/>
      <c r="F14" s="4"/>
      <c r="G14" s="4" t="s">
        <v>470</v>
      </c>
      <c r="H14" s="24">
        <v>5383</v>
      </c>
      <c r="I14" s="24">
        <v>5383</v>
      </c>
      <c r="J14" s="24">
        <v>2176.76</v>
      </c>
      <c r="K14" s="317">
        <v>40.44</v>
      </c>
    </row>
    <row r="15" spans="1:11" s="2" customFormat="1" ht="12.75">
      <c r="A15" s="30" t="s">
        <v>609</v>
      </c>
      <c r="B15" s="4" t="s">
        <v>235</v>
      </c>
      <c r="C15" s="4"/>
      <c r="D15" s="4" t="s">
        <v>456</v>
      </c>
      <c r="E15" s="4"/>
      <c r="F15" s="4"/>
      <c r="G15" s="4" t="s">
        <v>457</v>
      </c>
      <c r="H15" s="24">
        <v>18972</v>
      </c>
      <c r="I15" s="24">
        <v>18972</v>
      </c>
      <c r="J15" s="24">
        <v>7561.62</v>
      </c>
      <c r="K15" s="317">
        <v>39.86</v>
      </c>
    </row>
    <row r="16" spans="1:11" s="2" customFormat="1" ht="12.75">
      <c r="A16" s="30"/>
      <c r="B16" s="4"/>
      <c r="C16" s="4"/>
      <c r="D16" s="4"/>
      <c r="E16" s="4"/>
      <c r="F16" s="4"/>
      <c r="G16" s="4"/>
      <c r="H16" s="24"/>
      <c r="I16" s="24"/>
      <c r="J16" s="24"/>
      <c r="K16" s="35"/>
    </row>
    <row r="17" spans="1:11" s="18" customFormat="1" ht="19.5" customHeight="1">
      <c r="A17" s="131" t="s">
        <v>257</v>
      </c>
      <c r="B17" s="132" t="s">
        <v>611</v>
      </c>
      <c r="C17" s="132" t="s">
        <v>609</v>
      </c>
      <c r="D17" s="132" t="s">
        <v>609</v>
      </c>
      <c r="E17" s="132" t="s">
        <v>609</v>
      </c>
      <c r="F17" s="132"/>
      <c r="G17" s="132" t="s">
        <v>453</v>
      </c>
      <c r="H17" s="318">
        <f>H18+H22+H33+H61</f>
        <v>139715</v>
      </c>
      <c r="I17" s="318">
        <v>150588</v>
      </c>
      <c r="J17" s="318">
        <v>68441.78</v>
      </c>
      <c r="K17" s="312">
        <f>J17/I17*100</f>
        <v>45.44969054639148</v>
      </c>
    </row>
    <row r="18" spans="1:11" s="18" customFormat="1" ht="12.75">
      <c r="A18" s="131"/>
      <c r="B18" s="132"/>
      <c r="C18" s="132"/>
      <c r="D18" s="132"/>
      <c r="E18" s="132" t="s">
        <v>287</v>
      </c>
      <c r="F18" s="132"/>
      <c r="G18" s="132" t="s">
        <v>288</v>
      </c>
      <c r="H18" s="174">
        <f>SUM(H19:H21)</f>
        <v>79650</v>
      </c>
      <c r="I18" s="174">
        <v>85784</v>
      </c>
      <c r="J18" s="174">
        <v>40689.88</v>
      </c>
      <c r="K18" s="319">
        <f>J18/I18*100</f>
        <v>47.43294786906649</v>
      </c>
    </row>
    <row r="19" spans="1:11" s="18" customFormat="1" ht="12.75">
      <c r="A19" s="131"/>
      <c r="B19" s="132"/>
      <c r="C19" s="132"/>
      <c r="D19" s="133" t="s">
        <v>259</v>
      </c>
      <c r="E19" s="133" t="s">
        <v>614</v>
      </c>
      <c r="F19" s="133" t="s">
        <v>22</v>
      </c>
      <c r="G19" s="133" t="s">
        <v>310</v>
      </c>
      <c r="H19" s="134">
        <v>70250</v>
      </c>
      <c r="I19" s="134">
        <v>77880</v>
      </c>
      <c r="J19" s="134">
        <v>36943.23</v>
      </c>
      <c r="K19" s="320">
        <f>J19/I19*100</f>
        <v>47.43609399075501</v>
      </c>
    </row>
    <row r="20" spans="1:11" s="18" customFormat="1" ht="12.75">
      <c r="A20" s="131"/>
      <c r="B20" s="132"/>
      <c r="C20" s="132"/>
      <c r="D20" s="133" t="s">
        <v>259</v>
      </c>
      <c r="E20" s="136" t="s">
        <v>77</v>
      </c>
      <c r="F20" s="133" t="s">
        <v>526</v>
      </c>
      <c r="G20" s="136" t="s">
        <v>78</v>
      </c>
      <c r="H20" s="134">
        <v>8700</v>
      </c>
      <c r="I20" s="134">
        <v>7204</v>
      </c>
      <c r="J20" s="134">
        <v>3188.65</v>
      </c>
      <c r="K20" s="320">
        <f aca="true" t="shared" si="0" ref="K20:K32">J20/I20*100</f>
        <v>44.26221543586896</v>
      </c>
    </row>
    <row r="21" spans="1:11" s="18" customFormat="1" ht="12.75">
      <c r="A21" s="131"/>
      <c r="B21" s="132"/>
      <c r="C21" s="132"/>
      <c r="D21" s="133" t="s">
        <v>259</v>
      </c>
      <c r="E21" s="136" t="s">
        <v>77</v>
      </c>
      <c r="F21" s="133" t="s">
        <v>526</v>
      </c>
      <c r="G21" s="136" t="s">
        <v>527</v>
      </c>
      <c r="H21" s="134">
        <v>700</v>
      </c>
      <c r="I21" s="134">
        <v>700</v>
      </c>
      <c r="J21" s="134">
        <v>558</v>
      </c>
      <c r="K21" s="320">
        <f t="shared" si="0"/>
        <v>79.71428571428572</v>
      </c>
    </row>
    <row r="22" spans="1:11" s="18" customFormat="1" ht="12.75">
      <c r="A22" s="131"/>
      <c r="B22" s="132"/>
      <c r="C22" s="132"/>
      <c r="D22" s="132"/>
      <c r="E22" s="132" t="s">
        <v>290</v>
      </c>
      <c r="F22" s="132"/>
      <c r="G22" s="132" t="s">
        <v>291</v>
      </c>
      <c r="H22" s="174">
        <f>SUM(H23:H32)</f>
        <v>28079</v>
      </c>
      <c r="I22" s="174">
        <v>30323</v>
      </c>
      <c r="J22" s="174">
        <v>15086.98</v>
      </c>
      <c r="K22" s="319">
        <f t="shared" si="0"/>
        <v>49.75424595191769</v>
      </c>
    </row>
    <row r="23" spans="1:11" s="18" customFormat="1" ht="12.75">
      <c r="A23" s="131"/>
      <c r="B23" s="132"/>
      <c r="C23" s="132"/>
      <c r="D23" s="133" t="s">
        <v>259</v>
      </c>
      <c r="E23" s="133" t="s">
        <v>616</v>
      </c>
      <c r="F23" s="133" t="s">
        <v>526</v>
      </c>
      <c r="G23" s="133" t="s">
        <v>292</v>
      </c>
      <c r="H23" s="134">
        <v>3900</v>
      </c>
      <c r="I23" s="134">
        <v>4325</v>
      </c>
      <c r="J23" s="134">
        <v>2524.39</v>
      </c>
      <c r="K23" s="320">
        <f t="shared" si="0"/>
        <v>58.36739884393063</v>
      </c>
    </row>
    <row r="24" spans="1:11" s="18" customFormat="1" ht="12.75">
      <c r="A24" s="131"/>
      <c r="B24" s="132"/>
      <c r="C24" s="132"/>
      <c r="D24" s="133" t="s">
        <v>259</v>
      </c>
      <c r="E24" s="133" t="s">
        <v>528</v>
      </c>
      <c r="F24" s="133" t="s">
        <v>526</v>
      </c>
      <c r="G24" s="133" t="s">
        <v>531</v>
      </c>
      <c r="H24" s="134">
        <v>3900</v>
      </c>
      <c r="I24" s="134">
        <v>3819</v>
      </c>
      <c r="J24" s="134">
        <v>1754.11</v>
      </c>
      <c r="K24" s="320">
        <f t="shared" si="0"/>
        <v>45.9311338046609</v>
      </c>
    </row>
    <row r="25" spans="1:11" s="18" customFormat="1" ht="12.75">
      <c r="A25" s="131"/>
      <c r="B25" s="132"/>
      <c r="C25" s="132"/>
      <c r="D25" s="133" t="s">
        <v>259</v>
      </c>
      <c r="E25" s="133" t="s">
        <v>617</v>
      </c>
      <c r="F25" s="133" t="s">
        <v>526</v>
      </c>
      <c r="G25" s="133" t="s">
        <v>293</v>
      </c>
      <c r="H25" s="134">
        <v>1115</v>
      </c>
      <c r="I25" s="134">
        <v>1200</v>
      </c>
      <c r="J25" s="134">
        <v>573.15</v>
      </c>
      <c r="K25" s="320">
        <f t="shared" si="0"/>
        <v>47.762499999999996</v>
      </c>
    </row>
    <row r="26" spans="1:11" s="2" customFormat="1" ht="12.75">
      <c r="A26" s="30" t="s">
        <v>609</v>
      </c>
      <c r="B26" s="4" t="s">
        <v>609</v>
      </c>
      <c r="C26" s="4" t="s">
        <v>609</v>
      </c>
      <c r="D26" s="4" t="s">
        <v>259</v>
      </c>
      <c r="E26" s="4" t="s">
        <v>618</v>
      </c>
      <c r="F26" s="133" t="s">
        <v>526</v>
      </c>
      <c r="G26" s="4" t="s">
        <v>294</v>
      </c>
      <c r="H26" s="24">
        <v>11151</v>
      </c>
      <c r="I26" s="24">
        <v>11907</v>
      </c>
      <c r="J26" s="24">
        <v>5893.53</v>
      </c>
      <c r="K26" s="320">
        <f t="shared" si="0"/>
        <v>49.496346686822875</v>
      </c>
    </row>
    <row r="27" spans="1:11" s="2" customFormat="1" ht="12.75">
      <c r="A27" s="30"/>
      <c r="B27" s="4"/>
      <c r="C27" s="4"/>
      <c r="D27" s="4" t="s">
        <v>259</v>
      </c>
      <c r="E27" s="4" t="s">
        <v>0</v>
      </c>
      <c r="F27" s="133" t="s">
        <v>526</v>
      </c>
      <c r="G27" s="4" t="s">
        <v>295</v>
      </c>
      <c r="H27" s="24">
        <v>637</v>
      </c>
      <c r="I27" s="24">
        <v>686</v>
      </c>
      <c r="J27" s="24">
        <v>340.17</v>
      </c>
      <c r="K27" s="320">
        <f t="shared" si="0"/>
        <v>49.58746355685131</v>
      </c>
    </row>
    <row r="28" spans="1:11" s="2" customFormat="1" ht="12.75">
      <c r="A28" s="30"/>
      <c r="B28" s="4"/>
      <c r="C28" s="4"/>
      <c r="D28" s="4" t="s">
        <v>259</v>
      </c>
      <c r="E28" s="4" t="s">
        <v>1</v>
      </c>
      <c r="F28" s="133" t="s">
        <v>526</v>
      </c>
      <c r="G28" s="4" t="s">
        <v>296</v>
      </c>
      <c r="H28" s="24">
        <v>2409</v>
      </c>
      <c r="I28" s="24">
        <v>2592</v>
      </c>
      <c r="J28" s="24">
        <v>1110.61</v>
      </c>
      <c r="K28" s="320">
        <f t="shared" si="0"/>
        <v>42.847608024691354</v>
      </c>
    </row>
    <row r="29" spans="1:11" s="2" customFormat="1" ht="12.75">
      <c r="A29" s="30"/>
      <c r="B29" s="4"/>
      <c r="C29" s="4"/>
      <c r="D29" s="4" t="s">
        <v>259</v>
      </c>
      <c r="E29" s="4" t="s">
        <v>2</v>
      </c>
      <c r="F29" s="133" t="s">
        <v>526</v>
      </c>
      <c r="G29" s="4" t="s">
        <v>297</v>
      </c>
      <c r="H29" s="24">
        <v>796</v>
      </c>
      <c r="I29" s="24">
        <v>857</v>
      </c>
      <c r="J29" s="24">
        <v>370.06</v>
      </c>
      <c r="K29" s="320">
        <f t="shared" si="0"/>
        <v>43.180863477246206</v>
      </c>
    </row>
    <row r="30" spans="1:11" s="2" customFormat="1" ht="12.75">
      <c r="A30" s="30"/>
      <c r="B30" s="4"/>
      <c r="C30" s="4"/>
      <c r="D30" s="4" t="s">
        <v>259</v>
      </c>
      <c r="E30" s="4" t="s">
        <v>529</v>
      </c>
      <c r="F30" s="133" t="s">
        <v>526</v>
      </c>
      <c r="G30" s="4" t="s">
        <v>532</v>
      </c>
      <c r="H30" s="24">
        <v>194</v>
      </c>
      <c r="I30" s="24">
        <v>209</v>
      </c>
      <c r="J30" s="24">
        <v>102.67</v>
      </c>
      <c r="K30" s="320">
        <f t="shared" si="0"/>
        <v>49.1244019138756</v>
      </c>
    </row>
    <row r="31" spans="1:11" s="2" customFormat="1" ht="12.75">
      <c r="A31" s="30"/>
      <c r="B31" s="4"/>
      <c r="C31" s="4"/>
      <c r="D31" s="4" t="s">
        <v>259</v>
      </c>
      <c r="E31" s="4" t="s">
        <v>3</v>
      </c>
      <c r="F31" s="133" t="s">
        <v>526</v>
      </c>
      <c r="G31" s="4" t="s">
        <v>298</v>
      </c>
      <c r="H31" s="24">
        <v>3683</v>
      </c>
      <c r="I31" s="24">
        <v>3973</v>
      </c>
      <c r="J31" s="24">
        <v>1999.31</v>
      </c>
      <c r="K31" s="320">
        <f t="shared" si="0"/>
        <v>50.322426378051844</v>
      </c>
    </row>
    <row r="32" spans="1:11" s="2" customFormat="1" ht="12.75">
      <c r="A32" s="30"/>
      <c r="B32" s="4"/>
      <c r="C32" s="4"/>
      <c r="D32" s="4" t="s">
        <v>259</v>
      </c>
      <c r="E32" s="4" t="s">
        <v>530</v>
      </c>
      <c r="F32" s="133" t="s">
        <v>526</v>
      </c>
      <c r="G32" s="4" t="s">
        <v>533</v>
      </c>
      <c r="H32" s="24">
        <v>294</v>
      </c>
      <c r="I32" s="24">
        <v>755</v>
      </c>
      <c r="J32" s="24">
        <v>418.98</v>
      </c>
      <c r="K32" s="320">
        <f t="shared" si="0"/>
        <v>55.49403973509934</v>
      </c>
    </row>
    <row r="33" spans="1:11" s="2" customFormat="1" ht="12.75">
      <c r="A33" s="30"/>
      <c r="B33" s="4"/>
      <c r="C33" s="4"/>
      <c r="D33" s="4"/>
      <c r="E33" s="65" t="s">
        <v>299</v>
      </c>
      <c r="F33" s="65"/>
      <c r="G33" s="65" t="s">
        <v>300</v>
      </c>
      <c r="H33" s="321">
        <f>SUM(H34:H60)</f>
        <v>31129</v>
      </c>
      <c r="I33" s="321">
        <v>32717</v>
      </c>
      <c r="J33" s="321">
        <v>11000.29</v>
      </c>
      <c r="K33" s="322">
        <f>J33/I33*100</f>
        <v>33.622550967386985</v>
      </c>
    </row>
    <row r="34" spans="1:11" s="2" customFormat="1" ht="12.75">
      <c r="A34" s="30"/>
      <c r="B34" s="4"/>
      <c r="C34" s="4"/>
      <c r="D34" s="4" t="s">
        <v>259</v>
      </c>
      <c r="E34" s="4" t="s">
        <v>21</v>
      </c>
      <c r="F34" s="133" t="s">
        <v>526</v>
      </c>
      <c r="G34" s="4" t="s">
        <v>534</v>
      </c>
      <c r="H34" s="24">
        <v>1000</v>
      </c>
      <c r="I34" s="24">
        <v>816.7</v>
      </c>
      <c r="J34" s="24">
        <v>216.04</v>
      </c>
      <c r="K34" s="314">
        <f>J34/I34*100</f>
        <v>26.452797844985916</v>
      </c>
    </row>
    <row r="35" spans="1:11" s="2" customFormat="1" ht="12.75">
      <c r="A35" s="30"/>
      <c r="B35" s="4"/>
      <c r="C35" s="4"/>
      <c r="D35" s="4" t="s">
        <v>259</v>
      </c>
      <c r="E35" s="4" t="s">
        <v>225</v>
      </c>
      <c r="F35" s="133" t="s">
        <v>526</v>
      </c>
      <c r="G35" s="4" t="s">
        <v>79</v>
      </c>
      <c r="H35" s="24">
        <v>13202</v>
      </c>
      <c r="I35" s="24">
        <v>11339</v>
      </c>
      <c r="J35" s="24">
        <v>2349.93</v>
      </c>
      <c r="K35" s="314">
        <f aca="true" t="shared" si="1" ref="K35:K59">J35/I35*100</f>
        <v>20.72431431343152</v>
      </c>
    </row>
    <row r="36" spans="1:11" s="2" customFormat="1" ht="25.5">
      <c r="A36" s="30"/>
      <c r="B36" s="4"/>
      <c r="C36" s="4"/>
      <c r="D36" s="4" t="s">
        <v>259</v>
      </c>
      <c r="E36" s="4" t="s">
        <v>20</v>
      </c>
      <c r="F36" s="133" t="s">
        <v>526</v>
      </c>
      <c r="G36" s="43" t="s">
        <v>80</v>
      </c>
      <c r="H36" s="24">
        <v>450</v>
      </c>
      <c r="I36" s="24">
        <v>550</v>
      </c>
      <c r="J36" s="24">
        <v>290.86</v>
      </c>
      <c r="K36" s="314">
        <f t="shared" si="1"/>
        <v>52.88363636363636</v>
      </c>
    </row>
    <row r="37" spans="1:11" s="2" customFormat="1" ht="12.75">
      <c r="A37" s="30"/>
      <c r="B37" s="4"/>
      <c r="C37" s="4"/>
      <c r="D37" s="4" t="s">
        <v>259</v>
      </c>
      <c r="E37" s="4" t="s">
        <v>20</v>
      </c>
      <c r="F37" s="133" t="s">
        <v>526</v>
      </c>
      <c r="G37" s="4" t="s">
        <v>81</v>
      </c>
      <c r="H37" s="24">
        <v>0</v>
      </c>
      <c r="I37" s="24">
        <v>385</v>
      </c>
      <c r="J37" s="24">
        <v>175</v>
      </c>
      <c r="K37" s="314">
        <f t="shared" si="1"/>
        <v>45.45454545454545</v>
      </c>
    </row>
    <row r="38" spans="1:11" s="2" customFormat="1" ht="12.75">
      <c r="A38" s="30"/>
      <c r="B38" s="4"/>
      <c r="C38" s="4"/>
      <c r="D38" s="4" t="s">
        <v>259</v>
      </c>
      <c r="E38" s="4" t="s">
        <v>568</v>
      </c>
      <c r="F38" s="133" t="s">
        <v>22</v>
      </c>
      <c r="G38" s="4" t="s">
        <v>82</v>
      </c>
      <c r="H38" s="24">
        <v>50</v>
      </c>
      <c r="I38" s="24">
        <v>50</v>
      </c>
      <c r="J38" s="24">
        <v>0</v>
      </c>
      <c r="K38" s="314">
        <f t="shared" si="1"/>
        <v>0</v>
      </c>
    </row>
    <row r="39" spans="1:11" s="2" customFormat="1" ht="63.75">
      <c r="A39" s="30"/>
      <c r="B39" s="4"/>
      <c r="C39" s="4"/>
      <c r="D39" s="4" t="s">
        <v>259</v>
      </c>
      <c r="E39" s="4" t="s">
        <v>4</v>
      </c>
      <c r="F39" s="133" t="s">
        <v>526</v>
      </c>
      <c r="G39" s="43" t="s">
        <v>83</v>
      </c>
      <c r="H39" s="24">
        <v>1620</v>
      </c>
      <c r="I39" s="24">
        <v>2270</v>
      </c>
      <c r="J39" s="24">
        <v>1191.56</v>
      </c>
      <c r="K39" s="314">
        <f t="shared" si="1"/>
        <v>52.49162995594714</v>
      </c>
    </row>
    <row r="40" spans="1:11" s="2" customFormat="1" ht="38.25">
      <c r="A40" s="30"/>
      <c r="B40" s="4"/>
      <c r="C40" s="4"/>
      <c r="D40" s="4" t="s">
        <v>259</v>
      </c>
      <c r="E40" s="4" t="s">
        <v>5</v>
      </c>
      <c r="F40" s="133" t="s">
        <v>22</v>
      </c>
      <c r="G40" s="43" t="s">
        <v>84</v>
      </c>
      <c r="H40" s="24">
        <v>3977</v>
      </c>
      <c r="I40" s="24">
        <v>3977</v>
      </c>
      <c r="J40" s="24">
        <v>957.28</v>
      </c>
      <c r="K40" s="314">
        <f t="shared" si="1"/>
        <v>24.070404827759617</v>
      </c>
    </row>
    <row r="41" spans="1:11" s="2" customFormat="1" ht="12.75">
      <c r="A41" s="30"/>
      <c r="B41" s="4"/>
      <c r="C41" s="4"/>
      <c r="D41" s="4" t="s">
        <v>259</v>
      </c>
      <c r="E41" s="4" t="s">
        <v>5</v>
      </c>
      <c r="F41" s="133" t="s">
        <v>22</v>
      </c>
      <c r="G41" s="4" t="s">
        <v>535</v>
      </c>
      <c r="H41" s="24">
        <v>780</v>
      </c>
      <c r="I41" s="24">
        <v>720</v>
      </c>
      <c r="J41" s="24">
        <v>0</v>
      </c>
      <c r="K41" s="314">
        <f t="shared" si="1"/>
        <v>0</v>
      </c>
    </row>
    <row r="42" spans="1:11" s="2" customFormat="1" ht="25.5">
      <c r="A42" s="30"/>
      <c r="B42" s="4"/>
      <c r="C42" s="4"/>
      <c r="D42" s="4" t="s">
        <v>259</v>
      </c>
      <c r="E42" s="4" t="s">
        <v>5</v>
      </c>
      <c r="F42" s="133" t="s">
        <v>22</v>
      </c>
      <c r="G42" s="43" t="s">
        <v>85</v>
      </c>
      <c r="H42" s="24">
        <v>929</v>
      </c>
      <c r="I42" s="24">
        <v>911</v>
      </c>
      <c r="J42" s="24">
        <v>341.29</v>
      </c>
      <c r="K42" s="314">
        <f t="shared" si="1"/>
        <v>37.46322722283206</v>
      </c>
    </row>
    <row r="43" spans="1:11" s="2" customFormat="1" ht="12.75">
      <c r="A43" s="30"/>
      <c r="B43" s="4"/>
      <c r="C43" s="4"/>
      <c r="D43" s="4" t="s">
        <v>259</v>
      </c>
      <c r="E43" s="4" t="s">
        <v>6</v>
      </c>
      <c r="F43" s="133" t="s">
        <v>22</v>
      </c>
      <c r="G43" s="4" t="s">
        <v>536</v>
      </c>
      <c r="H43" s="24">
        <v>50</v>
      </c>
      <c r="I43" s="24">
        <v>150</v>
      </c>
      <c r="J43" s="24">
        <v>39.93</v>
      </c>
      <c r="K43" s="314">
        <f t="shared" si="1"/>
        <v>26.619999999999997</v>
      </c>
    </row>
    <row r="44" spans="1:11" s="2" customFormat="1" ht="12.75">
      <c r="A44" s="30"/>
      <c r="B44" s="4"/>
      <c r="C44" s="4"/>
      <c r="D44" s="4" t="s">
        <v>259</v>
      </c>
      <c r="E44" s="4" t="s">
        <v>221</v>
      </c>
      <c r="F44" s="133" t="s">
        <v>22</v>
      </c>
      <c r="G44" s="4" t="s">
        <v>537</v>
      </c>
      <c r="H44" s="24">
        <v>98</v>
      </c>
      <c r="I44" s="24">
        <v>98</v>
      </c>
      <c r="J44" s="24">
        <v>0</v>
      </c>
      <c r="K44" s="314">
        <f t="shared" si="1"/>
        <v>0</v>
      </c>
    </row>
    <row r="45" spans="1:11" s="2" customFormat="1" ht="12.75">
      <c r="A45" s="30"/>
      <c r="B45" s="4"/>
      <c r="C45" s="4"/>
      <c r="D45" s="4" t="s">
        <v>259</v>
      </c>
      <c r="E45" s="4" t="s">
        <v>491</v>
      </c>
      <c r="F45" s="133" t="s">
        <v>22</v>
      </c>
      <c r="G45" s="4" t="s">
        <v>538</v>
      </c>
      <c r="H45" s="24">
        <v>45</v>
      </c>
      <c r="I45" s="24">
        <v>45</v>
      </c>
      <c r="J45" s="24">
        <v>34.03</v>
      </c>
      <c r="K45" s="314">
        <f t="shared" si="1"/>
        <v>75.62222222222222</v>
      </c>
    </row>
    <row r="46" spans="1:11" s="2" customFormat="1" ht="25.5">
      <c r="A46" s="30"/>
      <c r="B46" s="4"/>
      <c r="C46" s="4"/>
      <c r="D46" s="4" t="s">
        <v>259</v>
      </c>
      <c r="E46" s="4" t="s">
        <v>222</v>
      </c>
      <c r="F46" s="133" t="s">
        <v>22</v>
      </c>
      <c r="G46" s="43" t="s">
        <v>86</v>
      </c>
      <c r="H46" s="24">
        <v>702</v>
      </c>
      <c r="I46" s="24">
        <v>702</v>
      </c>
      <c r="J46" s="24">
        <v>238.15</v>
      </c>
      <c r="K46" s="314">
        <f t="shared" si="1"/>
        <v>33.92450142450142</v>
      </c>
    </row>
    <row r="47" spans="1:11" s="2" customFormat="1" ht="12.75">
      <c r="A47" s="30"/>
      <c r="B47" s="4"/>
      <c r="C47" s="4"/>
      <c r="D47" s="4" t="s">
        <v>259</v>
      </c>
      <c r="E47" s="4" t="s">
        <v>274</v>
      </c>
      <c r="F47" s="133" t="s">
        <v>22</v>
      </c>
      <c r="G47" s="4" t="s">
        <v>539</v>
      </c>
      <c r="H47" s="24">
        <v>300</v>
      </c>
      <c r="I47" s="24">
        <v>300</v>
      </c>
      <c r="J47" s="24">
        <v>150</v>
      </c>
      <c r="K47" s="314">
        <f t="shared" si="1"/>
        <v>50</v>
      </c>
    </row>
    <row r="48" spans="1:11" s="2" customFormat="1" ht="12.75">
      <c r="A48" s="30"/>
      <c r="B48" s="4"/>
      <c r="C48" s="4"/>
      <c r="D48" s="4" t="s">
        <v>259</v>
      </c>
      <c r="E48" s="4" t="s">
        <v>231</v>
      </c>
      <c r="F48" s="133" t="s">
        <v>22</v>
      </c>
      <c r="G48" s="4" t="s">
        <v>328</v>
      </c>
      <c r="H48" s="24">
        <v>0</v>
      </c>
      <c r="I48" s="24">
        <v>1769.25</v>
      </c>
      <c r="J48" s="24">
        <v>910.89</v>
      </c>
      <c r="K48" s="314">
        <f t="shared" si="1"/>
        <v>51.48452734209411</v>
      </c>
    </row>
    <row r="49" spans="1:11" s="2" customFormat="1" ht="12.75">
      <c r="A49" s="30"/>
      <c r="B49" s="4"/>
      <c r="C49" s="4"/>
      <c r="D49" s="4" t="s">
        <v>259</v>
      </c>
      <c r="E49" s="4" t="s">
        <v>219</v>
      </c>
      <c r="F49" s="133" t="s">
        <v>22</v>
      </c>
      <c r="G49" s="4" t="s">
        <v>87</v>
      </c>
      <c r="H49" s="24">
        <v>600</v>
      </c>
      <c r="I49" s="24">
        <v>600</v>
      </c>
      <c r="J49" s="24">
        <v>140</v>
      </c>
      <c r="K49" s="314">
        <f t="shared" si="1"/>
        <v>23.333333333333332</v>
      </c>
    </row>
    <row r="50" spans="1:11" s="2" customFormat="1" ht="12.75">
      <c r="A50" s="30"/>
      <c r="B50" s="4"/>
      <c r="C50" s="4"/>
      <c r="D50" s="4" t="s">
        <v>259</v>
      </c>
      <c r="E50" s="4" t="s">
        <v>229</v>
      </c>
      <c r="F50" s="133" t="s">
        <v>22</v>
      </c>
      <c r="G50" s="4" t="s">
        <v>540</v>
      </c>
      <c r="H50" s="24">
        <v>1000</v>
      </c>
      <c r="I50" s="24">
        <v>868.3</v>
      </c>
      <c r="J50" s="24">
        <v>168.3</v>
      </c>
      <c r="K50" s="314">
        <f t="shared" si="1"/>
        <v>19.382701831164344</v>
      </c>
    </row>
    <row r="51" spans="1:11" s="2" customFormat="1" ht="25.5">
      <c r="A51" s="30"/>
      <c r="B51" s="4"/>
      <c r="C51" s="4"/>
      <c r="D51" s="4" t="s">
        <v>259</v>
      </c>
      <c r="E51" s="323" t="s">
        <v>12</v>
      </c>
      <c r="F51" s="133" t="s">
        <v>22</v>
      </c>
      <c r="G51" s="43" t="s">
        <v>88</v>
      </c>
      <c r="H51" s="24">
        <v>1700</v>
      </c>
      <c r="I51" s="24">
        <v>1700</v>
      </c>
      <c r="J51" s="24">
        <v>553.8</v>
      </c>
      <c r="K51" s="314">
        <f t="shared" si="1"/>
        <v>32.57647058823529</v>
      </c>
    </row>
    <row r="52" spans="1:11" s="2" customFormat="1" ht="12.75">
      <c r="A52" s="30"/>
      <c r="B52" s="4"/>
      <c r="C52" s="4"/>
      <c r="D52" s="4" t="s">
        <v>259</v>
      </c>
      <c r="E52" s="324">
        <v>637006</v>
      </c>
      <c r="F52" s="325">
        <v>111</v>
      </c>
      <c r="G52" s="169" t="s">
        <v>89</v>
      </c>
      <c r="H52" s="24">
        <v>32</v>
      </c>
      <c r="I52" s="24">
        <v>32</v>
      </c>
      <c r="J52" s="24">
        <v>31.86</v>
      </c>
      <c r="K52" s="314">
        <f t="shared" si="1"/>
        <v>99.5625</v>
      </c>
    </row>
    <row r="53" spans="1:11" s="2" customFormat="1" ht="12.75">
      <c r="A53" s="30"/>
      <c r="B53" s="4"/>
      <c r="C53" s="4"/>
      <c r="D53" s="4" t="s">
        <v>259</v>
      </c>
      <c r="E53" s="324">
        <v>637011</v>
      </c>
      <c r="F53" s="325">
        <v>111</v>
      </c>
      <c r="G53" s="169" t="s">
        <v>541</v>
      </c>
      <c r="H53" s="24">
        <v>94</v>
      </c>
      <c r="I53" s="24">
        <v>94</v>
      </c>
      <c r="J53" s="24">
        <v>0</v>
      </c>
      <c r="K53" s="314">
        <f t="shared" si="1"/>
        <v>0</v>
      </c>
    </row>
    <row r="54" spans="1:11" s="2" customFormat="1" ht="38.25">
      <c r="A54" s="30"/>
      <c r="B54" s="4"/>
      <c r="C54" s="4"/>
      <c r="D54" s="4" t="s">
        <v>259</v>
      </c>
      <c r="E54" s="324">
        <v>637012</v>
      </c>
      <c r="F54" s="325">
        <v>111</v>
      </c>
      <c r="G54" s="326" t="s">
        <v>90</v>
      </c>
      <c r="H54" s="24">
        <v>600</v>
      </c>
      <c r="I54" s="24">
        <v>600</v>
      </c>
      <c r="J54" s="24">
        <v>427.62</v>
      </c>
      <c r="K54" s="314">
        <f t="shared" si="1"/>
        <v>71.27</v>
      </c>
    </row>
    <row r="55" spans="1:11" s="2" customFormat="1" ht="12.75">
      <c r="A55" s="30"/>
      <c r="B55" s="4"/>
      <c r="C55" s="4"/>
      <c r="D55" s="4" t="s">
        <v>259</v>
      </c>
      <c r="E55" s="324">
        <v>637014</v>
      </c>
      <c r="F55" s="325">
        <v>111</v>
      </c>
      <c r="G55" s="169" t="s">
        <v>304</v>
      </c>
      <c r="H55" s="24">
        <v>2000</v>
      </c>
      <c r="I55" s="24">
        <v>2000</v>
      </c>
      <c r="J55" s="24">
        <v>1094.92</v>
      </c>
      <c r="K55" s="314">
        <f t="shared" si="1"/>
        <v>54.74600000000001</v>
      </c>
    </row>
    <row r="56" spans="1:11" s="2" customFormat="1" ht="12.75">
      <c r="A56" s="30"/>
      <c r="B56" s="4"/>
      <c r="C56" s="4"/>
      <c r="D56" s="4" t="s">
        <v>259</v>
      </c>
      <c r="E56" s="324">
        <v>637015</v>
      </c>
      <c r="F56" s="325">
        <v>111</v>
      </c>
      <c r="G56" s="169" t="s">
        <v>91</v>
      </c>
      <c r="H56" s="24">
        <v>500</v>
      </c>
      <c r="I56" s="24">
        <v>500</v>
      </c>
      <c r="J56" s="24">
        <v>363.81</v>
      </c>
      <c r="K56" s="314">
        <f t="shared" si="1"/>
        <v>72.762</v>
      </c>
    </row>
    <row r="57" spans="1:11" s="2" customFormat="1" ht="12.75">
      <c r="A57" s="30"/>
      <c r="B57" s="4"/>
      <c r="C57" s="4"/>
      <c r="D57" s="4" t="s">
        <v>259</v>
      </c>
      <c r="E57" s="324">
        <v>637016</v>
      </c>
      <c r="F57" s="325">
        <v>111</v>
      </c>
      <c r="G57" s="169" t="s">
        <v>305</v>
      </c>
      <c r="H57" s="24">
        <v>1000</v>
      </c>
      <c r="I57" s="24">
        <v>1000</v>
      </c>
      <c r="J57" s="24">
        <v>452.57</v>
      </c>
      <c r="K57" s="314">
        <f t="shared" si="1"/>
        <v>45.257</v>
      </c>
    </row>
    <row r="58" spans="1:11" s="2" customFormat="1" ht="12.75">
      <c r="A58" s="30"/>
      <c r="B58" s="4"/>
      <c r="C58" s="4"/>
      <c r="D58" s="4" t="s">
        <v>259</v>
      </c>
      <c r="E58" s="324">
        <v>637027</v>
      </c>
      <c r="F58" s="325">
        <v>111</v>
      </c>
      <c r="G58" s="169" t="s">
        <v>306</v>
      </c>
      <c r="H58" s="24">
        <v>400</v>
      </c>
      <c r="I58" s="24">
        <v>615</v>
      </c>
      <c r="J58" s="24">
        <v>229.8</v>
      </c>
      <c r="K58" s="314">
        <f t="shared" si="1"/>
        <v>37.36585365853659</v>
      </c>
    </row>
    <row r="59" spans="1:11" s="2" customFormat="1" ht="12.75">
      <c r="A59" s="30"/>
      <c r="B59" s="4"/>
      <c r="C59" s="4"/>
      <c r="D59" s="4" t="s">
        <v>259</v>
      </c>
      <c r="E59" s="324">
        <v>637036</v>
      </c>
      <c r="F59" s="325">
        <v>111</v>
      </c>
      <c r="G59" s="169" t="s">
        <v>350</v>
      </c>
      <c r="H59" s="24"/>
      <c r="I59" s="24">
        <v>324.75</v>
      </c>
      <c r="J59" s="24">
        <v>324.75</v>
      </c>
      <c r="K59" s="314">
        <f t="shared" si="1"/>
        <v>100</v>
      </c>
    </row>
    <row r="60" spans="1:11" s="2" customFormat="1" ht="12.75">
      <c r="A60" s="30"/>
      <c r="B60" s="4"/>
      <c r="C60" s="4"/>
      <c r="D60" s="4" t="s">
        <v>259</v>
      </c>
      <c r="E60" s="324">
        <v>637030</v>
      </c>
      <c r="F60" s="325">
        <v>111</v>
      </c>
      <c r="G60" s="169" t="s">
        <v>542</v>
      </c>
      <c r="H60" s="24">
        <v>0</v>
      </c>
      <c r="I60" s="24">
        <v>0</v>
      </c>
      <c r="J60" s="24">
        <v>24.28</v>
      </c>
      <c r="K60" s="314"/>
    </row>
    <row r="61" spans="1:11" s="2" customFormat="1" ht="12.75">
      <c r="A61" s="30"/>
      <c r="B61" s="4"/>
      <c r="C61" s="4"/>
      <c r="D61" s="4"/>
      <c r="E61" s="170">
        <v>640</v>
      </c>
      <c r="F61" s="325"/>
      <c r="G61" s="170" t="s">
        <v>92</v>
      </c>
      <c r="H61" s="66">
        <f>SUM(H62:H63)</f>
        <v>857</v>
      </c>
      <c r="I61" s="66">
        <v>1761</v>
      </c>
      <c r="J61" s="66">
        <v>1664.63</v>
      </c>
      <c r="K61" s="322">
        <f>J61/I61*100</f>
        <v>94.5275411697899</v>
      </c>
    </row>
    <row r="62" spans="1:11" s="2" customFormat="1" ht="12.75">
      <c r="A62" s="30"/>
      <c r="B62" s="4"/>
      <c r="C62" s="4"/>
      <c r="D62" s="4" t="s">
        <v>259</v>
      </c>
      <c r="E62" s="169">
        <v>642015</v>
      </c>
      <c r="F62" s="325">
        <v>111</v>
      </c>
      <c r="G62" s="169" t="s">
        <v>543</v>
      </c>
      <c r="H62" s="24">
        <v>100</v>
      </c>
      <c r="I62" s="24">
        <v>250</v>
      </c>
      <c r="J62" s="24">
        <v>150.63</v>
      </c>
      <c r="K62" s="314">
        <v>0</v>
      </c>
    </row>
    <row r="63" spans="1:11" s="2" customFormat="1" ht="12.75">
      <c r="A63" s="30"/>
      <c r="B63" s="4"/>
      <c r="C63" s="4"/>
      <c r="D63" s="4" t="s">
        <v>259</v>
      </c>
      <c r="E63" s="169">
        <v>642013</v>
      </c>
      <c r="F63" s="325">
        <v>111</v>
      </c>
      <c r="G63" s="169" t="s">
        <v>93</v>
      </c>
      <c r="H63" s="24">
        <v>757</v>
      </c>
      <c r="I63" s="24">
        <v>1514</v>
      </c>
      <c r="J63" s="24">
        <v>1514</v>
      </c>
      <c r="K63" s="314">
        <v>100</v>
      </c>
    </row>
    <row r="64" spans="1:11" s="18" customFormat="1" ht="12.75">
      <c r="A64" s="131" t="s">
        <v>609</v>
      </c>
      <c r="B64" s="132"/>
      <c r="C64" s="132" t="s">
        <v>609</v>
      </c>
      <c r="D64" s="132" t="s">
        <v>609</v>
      </c>
      <c r="E64" s="132" t="s">
        <v>609</v>
      </c>
      <c r="F64" s="55"/>
      <c r="G64" s="55"/>
      <c r="H64" s="174"/>
      <c r="I64" s="174"/>
      <c r="J64" s="174"/>
      <c r="K64" s="175"/>
    </row>
    <row r="65" spans="1:11" s="68" customFormat="1" ht="21" customHeight="1">
      <c r="A65" s="64" t="s">
        <v>257</v>
      </c>
      <c r="B65" s="65" t="s">
        <v>23</v>
      </c>
      <c r="C65" s="65" t="s">
        <v>609</v>
      </c>
      <c r="D65" s="65"/>
      <c r="E65" s="65"/>
      <c r="F65" s="65" t="s">
        <v>604</v>
      </c>
      <c r="G65" s="21" t="s">
        <v>451</v>
      </c>
      <c r="H65" s="66">
        <v>24925</v>
      </c>
      <c r="I65" s="66">
        <v>25383</v>
      </c>
      <c r="J65" s="66">
        <v>9351.73</v>
      </c>
      <c r="K65" s="67" t="s">
        <v>524</v>
      </c>
    </row>
    <row r="66" spans="1:11" s="18" customFormat="1" ht="12.75">
      <c r="A66" s="34"/>
      <c r="B66" s="3"/>
      <c r="C66" s="3"/>
      <c r="D66" s="3"/>
      <c r="E66" s="3" t="s">
        <v>287</v>
      </c>
      <c r="F66" s="3"/>
      <c r="G66" s="65" t="s">
        <v>288</v>
      </c>
      <c r="H66" s="25">
        <f>SUM(H67:H70)</f>
        <v>15213</v>
      </c>
      <c r="I66" s="25">
        <v>15213</v>
      </c>
      <c r="J66" s="25">
        <v>5938.22</v>
      </c>
      <c r="K66" s="327">
        <f>J66/I66*100</f>
        <v>39.03385262604352</v>
      </c>
    </row>
    <row r="67" spans="1:11" s="2" customFormat="1" ht="12.75">
      <c r="A67" s="30" t="s">
        <v>609</v>
      </c>
      <c r="B67" s="4" t="s">
        <v>609</v>
      </c>
      <c r="C67" s="4" t="s">
        <v>609</v>
      </c>
      <c r="D67" s="4" t="s">
        <v>452</v>
      </c>
      <c r="E67" s="4" t="s">
        <v>614</v>
      </c>
      <c r="F67" s="4" t="s">
        <v>615</v>
      </c>
      <c r="G67" s="129" t="s">
        <v>310</v>
      </c>
      <c r="H67" s="24">
        <v>13350</v>
      </c>
      <c r="I67" s="24">
        <v>13350</v>
      </c>
      <c r="J67" s="24">
        <v>5324.05</v>
      </c>
      <c r="K67" s="314">
        <f>J67/I67*100</f>
        <v>39.88052434456929</v>
      </c>
    </row>
    <row r="68" spans="1:11" s="2" customFormat="1" ht="12.75">
      <c r="A68" s="30"/>
      <c r="B68" s="4"/>
      <c r="C68" s="4"/>
      <c r="D68" s="4" t="s">
        <v>452</v>
      </c>
      <c r="E68" s="4" t="s">
        <v>77</v>
      </c>
      <c r="F68" s="4" t="s">
        <v>615</v>
      </c>
      <c r="G68" s="4" t="s">
        <v>78</v>
      </c>
      <c r="H68" s="24">
        <v>360</v>
      </c>
      <c r="I68" s="24">
        <v>360</v>
      </c>
      <c r="J68" s="24">
        <v>157.17</v>
      </c>
      <c r="K68" s="314">
        <f aca="true" t="shared" si="2" ref="K68:K96">J68/I68*100</f>
        <v>43.65833333333333</v>
      </c>
    </row>
    <row r="69" spans="1:11" s="2" customFormat="1" ht="12.75">
      <c r="A69" s="30"/>
      <c r="B69" s="4"/>
      <c r="C69" s="4"/>
      <c r="D69" s="4" t="s">
        <v>452</v>
      </c>
      <c r="E69" s="4" t="s">
        <v>94</v>
      </c>
      <c r="F69" s="4" t="s">
        <v>615</v>
      </c>
      <c r="G69" s="4" t="s">
        <v>95</v>
      </c>
      <c r="H69" s="24">
        <v>882</v>
      </c>
      <c r="I69" s="24">
        <v>882</v>
      </c>
      <c r="J69" s="24">
        <v>457</v>
      </c>
      <c r="K69" s="314">
        <f t="shared" si="2"/>
        <v>51.8140589569161</v>
      </c>
    </row>
    <row r="70" spans="1:11" s="2" customFormat="1" ht="12.75">
      <c r="A70" s="30"/>
      <c r="B70" s="4"/>
      <c r="C70" s="4"/>
      <c r="D70" s="4" t="s">
        <v>452</v>
      </c>
      <c r="E70" s="4" t="s">
        <v>234</v>
      </c>
      <c r="F70" s="4" t="s">
        <v>615</v>
      </c>
      <c r="G70" s="4" t="s">
        <v>544</v>
      </c>
      <c r="H70" s="24">
        <v>621</v>
      </c>
      <c r="I70" s="24">
        <v>621</v>
      </c>
      <c r="J70" s="24">
        <v>0</v>
      </c>
      <c r="K70" s="314">
        <f t="shared" si="2"/>
        <v>0</v>
      </c>
    </row>
    <row r="71" spans="1:11" s="2" customFormat="1" ht="12.75">
      <c r="A71" s="30"/>
      <c r="B71" s="4"/>
      <c r="C71" s="4"/>
      <c r="D71" s="4"/>
      <c r="E71" s="65" t="s">
        <v>290</v>
      </c>
      <c r="F71" s="65"/>
      <c r="G71" s="65" t="s">
        <v>291</v>
      </c>
      <c r="H71" s="66">
        <f>SUM(H72:H80)</f>
        <v>5662</v>
      </c>
      <c r="I71" s="66">
        <f>SUM(I72:I80)</f>
        <v>5662</v>
      </c>
      <c r="J71" s="66">
        <v>2216.08</v>
      </c>
      <c r="K71" s="322">
        <f t="shared" si="2"/>
        <v>39.13952666902155</v>
      </c>
    </row>
    <row r="72" spans="1:11" s="2" customFormat="1" ht="12.75">
      <c r="A72" s="30" t="s">
        <v>609</v>
      </c>
      <c r="B72" s="4" t="s">
        <v>609</v>
      </c>
      <c r="C72" s="4" t="s">
        <v>609</v>
      </c>
      <c r="D72" s="4" t="s">
        <v>452</v>
      </c>
      <c r="E72" s="4" t="s">
        <v>616</v>
      </c>
      <c r="F72" s="4" t="s">
        <v>615</v>
      </c>
      <c r="G72" s="4" t="s">
        <v>292</v>
      </c>
      <c r="H72" s="24">
        <v>1550</v>
      </c>
      <c r="I72" s="24">
        <v>1550</v>
      </c>
      <c r="J72" s="24">
        <v>606.17</v>
      </c>
      <c r="K72" s="314">
        <f t="shared" si="2"/>
        <v>39.10774193548387</v>
      </c>
    </row>
    <row r="73" spans="1:11" s="2" customFormat="1" ht="12.75">
      <c r="A73" s="30"/>
      <c r="B73" s="4"/>
      <c r="C73" s="4"/>
      <c r="D73" s="4" t="s">
        <v>452</v>
      </c>
      <c r="E73" s="4" t="s">
        <v>617</v>
      </c>
      <c r="F73" s="4" t="s">
        <v>615</v>
      </c>
      <c r="G73" s="4" t="s">
        <v>293</v>
      </c>
      <c r="H73" s="24">
        <v>213</v>
      </c>
      <c r="I73" s="24">
        <v>213</v>
      </c>
      <c r="J73" s="24">
        <v>83.27</v>
      </c>
      <c r="K73" s="314">
        <f t="shared" si="2"/>
        <v>39.093896713615024</v>
      </c>
    </row>
    <row r="74" spans="1:11" s="2" customFormat="1" ht="12.75">
      <c r="A74" s="30"/>
      <c r="B74" s="4"/>
      <c r="C74" s="4"/>
      <c r="D74" s="4" t="s">
        <v>452</v>
      </c>
      <c r="E74" s="4" t="s">
        <v>618</v>
      </c>
      <c r="F74" s="4" t="s">
        <v>615</v>
      </c>
      <c r="G74" s="4" t="s">
        <v>294</v>
      </c>
      <c r="H74" s="24">
        <v>2130</v>
      </c>
      <c r="I74" s="24">
        <v>2130</v>
      </c>
      <c r="J74" s="24">
        <v>833.31</v>
      </c>
      <c r="K74" s="314">
        <f t="shared" si="2"/>
        <v>39.1225352112676</v>
      </c>
    </row>
    <row r="75" spans="1:11" s="2" customFormat="1" ht="12.75">
      <c r="A75" s="30"/>
      <c r="B75" s="4"/>
      <c r="C75" s="4"/>
      <c r="D75" s="4" t="s">
        <v>452</v>
      </c>
      <c r="E75" s="4" t="s">
        <v>0</v>
      </c>
      <c r="F75" s="4" t="s">
        <v>615</v>
      </c>
      <c r="G75" s="4" t="s">
        <v>295</v>
      </c>
      <c r="H75" s="24">
        <v>122</v>
      </c>
      <c r="I75" s="24">
        <v>122</v>
      </c>
      <c r="J75" s="24">
        <v>47.58</v>
      </c>
      <c r="K75" s="314">
        <f t="shared" si="2"/>
        <v>39</v>
      </c>
    </row>
    <row r="76" spans="1:11" s="2" customFormat="1" ht="12.75">
      <c r="A76" s="30"/>
      <c r="B76" s="4"/>
      <c r="C76" s="4"/>
      <c r="D76" s="4" t="s">
        <v>452</v>
      </c>
      <c r="E76" s="4" t="s">
        <v>1</v>
      </c>
      <c r="F76" s="4" t="s">
        <v>615</v>
      </c>
      <c r="G76" s="4" t="s">
        <v>296</v>
      </c>
      <c r="H76" s="24">
        <v>457</v>
      </c>
      <c r="I76" s="24">
        <v>457</v>
      </c>
      <c r="J76" s="24">
        <v>178.52</v>
      </c>
      <c r="K76" s="314">
        <f t="shared" si="2"/>
        <v>39.06345733041576</v>
      </c>
    </row>
    <row r="77" spans="1:11" s="2" customFormat="1" ht="12.75">
      <c r="A77" s="30"/>
      <c r="B77" s="4"/>
      <c r="C77" s="4"/>
      <c r="D77" s="4" t="s">
        <v>452</v>
      </c>
      <c r="E77" s="4" t="s">
        <v>2</v>
      </c>
      <c r="F77" s="4" t="s">
        <v>615</v>
      </c>
      <c r="G77" s="4" t="s">
        <v>297</v>
      </c>
      <c r="H77" s="24">
        <v>153</v>
      </c>
      <c r="I77" s="24">
        <v>153</v>
      </c>
      <c r="J77" s="24">
        <v>59.47</v>
      </c>
      <c r="K77" s="314">
        <f t="shared" si="2"/>
        <v>38.869281045751634</v>
      </c>
    </row>
    <row r="78" spans="1:11" s="2" customFormat="1" ht="12.75">
      <c r="A78" s="30"/>
      <c r="B78" s="4"/>
      <c r="C78" s="4"/>
      <c r="D78" s="4" t="s">
        <v>452</v>
      </c>
      <c r="E78" s="4" t="s">
        <v>529</v>
      </c>
      <c r="F78" s="4" t="s">
        <v>615</v>
      </c>
      <c r="G78" s="4" t="s">
        <v>532</v>
      </c>
      <c r="H78" s="24">
        <v>38</v>
      </c>
      <c r="I78" s="24">
        <v>38</v>
      </c>
      <c r="J78" s="24">
        <v>14.83</v>
      </c>
      <c r="K78" s="314">
        <f t="shared" si="2"/>
        <v>39.026315789473685</v>
      </c>
    </row>
    <row r="79" spans="1:11" s="2" customFormat="1" ht="12.75">
      <c r="A79" s="30"/>
      <c r="B79" s="4"/>
      <c r="C79" s="4"/>
      <c r="D79" s="4" t="s">
        <v>452</v>
      </c>
      <c r="E79" s="4" t="s">
        <v>3</v>
      </c>
      <c r="F79" s="4" t="s">
        <v>615</v>
      </c>
      <c r="G79" s="4" t="s">
        <v>298</v>
      </c>
      <c r="H79" s="24">
        <v>723</v>
      </c>
      <c r="I79" s="24">
        <v>723</v>
      </c>
      <c r="J79" s="24">
        <v>282.68</v>
      </c>
      <c r="K79" s="314">
        <f t="shared" si="2"/>
        <v>39.098201936376206</v>
      </c>
    </row>
    <row r="80" spans="1:11" s="2" customFormat="1" ht="12.75">
      <c r="A80" s="30"/>
      <c r="B80" s="4"/>
      <c r="C80" s="4"/>
      <c r="D80" s="4" t="s">
        <v>452</v>
      </c>
      <c r="E80" s="4" t="s">
        <v>530</v>
      </c>
      <c r="F80" s="4" t="s">
        <v>615</v>
      </c>
      <c r="G80" s="4" t="s">
        <v>533</v>
      </c>
      <c r="H80" s="24">
        <v>276</v>
      </c>
      <c r="I80" s="24">
        <v>276</v>
      </c>
      <c r="J80" s="24">
        <v>110.25</v>
      </c>
      <c r="K80" s="314">
        <f t="shared" si="2"/>
        <v>39.94565217391305</v>
      </c>
    </row>
    <row r="81" spans="1:11" s="2" customFormat="1" ht="12.75">
      <c r="A81" s="30"/>
      <c r="B81" s="4"/>
      <c r="C81" s="4"/>
      <c r="D81" s="4"/>
      <c r="E81" s="3" t="s">
        <v>299</v>
      </c>
      <c r="F81" s="4"/>
      <c r="G81" s="65" t="s">
        <v>300</v>
      </c>
      <c r="H81" s="25">
        <f>SUM(H82:H94)</f>
        <v>3950</v>
      </c>
      <c r="I81" s="25">
        <v>4408</v>
      </c>
      <c r="J81" s="25">
        <v>1151.32</v>
      </c>
      <c r="K81" s="322">
        <f t="shared" si="2"/>
        <v>26.118874773139744</v>
      </c>
    </row>
    <row r="82" spans="1:11" s="2" customFormat="1" ht="12.75">
      <c r="A82" s="30"/>
      <c r="B82" s="4"/>
      <c r="C82" s="4"/>
      <c r="D82" s="4" t="s">
        <v>452</v>
      </c>
      <c r="E82" s="4" t="s">
        <v>21</v>
      </c>
      <c r="F82" s="4" t="s">
        <v>615</v>
      </c>
      <c r="G82" s="4" t="s">
        <v>534</v>
      </c>
      <c r="H82" s="24">
        <v>90</v>
      </c>
      <c r="I82" s="24">
        <v>90</v>
      </c>
      <c r="J82" s="24">
        <v>20.91</v>
      </c>
      <c r="K82" s="314">
        <f t="shared" si="2"/>
        <v>23.233333333333334</v>
      </c>
    </row>
    <row r="83" spans="1:11" s="2" customFormat="1" ht="12.75">
      <c r="A83" s="30"/>
      <c r="B83" s="4"/>
      <c r="C83" s="4"/>
      <c r="D83" s="4" t="s">
        <v>452</v>
      </c>
      <c r="E83" s="4" t="s">
        <v>225</v>
      </c>
      <c r="F83" s="4" t="s">
        <v>615</v>
      </c>
      <c r="G83" s="4" t="s">
        <v>96</v>
      </c>
      <c r="H83" s="24">
        <v>1425</v>
      </c>
      <c r="I83" s="24">
        <v>1425</v>
      </c>
      <c r="J83" s="24">
        <v>540.95</v>
      </c>
      <c r="K83" s="314">
        <f t="shared" si="2"/>
        <v>37.96140350877194</v>
      </c>
    </row>
    <row r="84" spans="1:11" s="2" customFormat="1" ht="12.75">
      <c r="A84" s="30"/>
      <c r="B84" s="4"/>
      <c r="C84" s="4"/>
      <c r="D84" s="4" t="s">
        <v>452</v>
      </c>
      <c r="E84" s="4" t="s">
        <v>4</v>
      </c>
      <c r="F84" s="4" t="s">
        <v>615</v>
      </c>
      <c r="G84" s="4" t="s">
        <v>97</v>
      </c>
      <c r="H84" s="24">
        <v>400</v>
      </c>
      <c r="I84" s="24">
        <v>400</v>
      </c>
      <c r="J84" s="24">
        <v>37.47</v>
      </c>
      <c r="K84" s="314">
        <f t="shared" si="2"/>
        <v>9.3675</v>
      </c>
    </row>
    <row r="85" spans="1:11" s="2" customFormat="1" ht="12.75">
      <c r="A85" s="30"/>
      <c r="B85" s="4"/>
      <c r="C85" s="4"/>
      <c r="D85" s="4" t="s">
        <v>452</v>
      </c>
      <c r="E85" s="4" t="s">
        <v>5</v>
      </c>
      <c r="F85" s="4" t="s">
        <v>22</v>
      </c>
      <c r="G85" s="4" t="s">
        <v>545</v>
      </c>
      <c r="H85" s="24">
        <v>913</v>
      </c>
      <c r="I85" s="24">
        <v>1371</v>
      </c>
      <c r="J85" s="24">
        <v>87.09</v>
      </c>
      <c r="K85" s="314">
        <f t="shared" si="2"/>
        <v>6.352297592997812</v>
      </c>
    </row>
    <row r="86" spans="1:11" s="2" customFormat="1" ht="12.75">
      <c r="A86" s="30"/>
      <c r="B86" s="4"/>
      <c r="C86" s="4"/>
      <c r="D86" s="4" t="s">
        <v>452</v>
      </c>
      <c r="E86" s="4" t="s">
        <v>231</v>
      </c>
      <c r="F86" s="4" t="s">
        <v>615</v>
      </c>
      <c r="G86" s="4" t="s">
        <v>328</v>
      </c>
      <c r="H86" s="24">
        <v>30</v>
      </c>
      <c r="I86" s="24">
        <v>30</v>
      </c>
      <c r="J86" s="24">
        <v>0</v>
      </c>
      <c r="K86" s="314">
        <f t="shared" si="2"/>
        <v>0</v>
      </c>
    </row>
    <row r="87" spans="1:11" s="2" customFormat="1" ht="12.75">
      <c r="A87" s="30"/>
      <c r="B87" s="4"/>
      <c r="C87" s="4"/>
      <c r="D87" s="4" t="s">
        <v>452</v>
      </c>
      <c r="E87" s="4" t="s">
        <v>219</v>
      </c>
      <c r="F87" s="4" t="s">
        <v>615</v>
      </c>
      <c r="G87" s="4" t="s">
        <v>546</v>
      </c>
      <c r="H87" s="24">
        <v>10</v>
      </c>
      <c r="I87" s="24">
        <v>10</v>
      </c>
      <c r="J87" s="24">
        <v>5</v>
      </c>
      <c r="K87" s="314">
        <f t="shared" si="2"/>
        <v>50</v>
      </c>
    </row>
    <row r="88" spans="1:11" s="2" customFormat="1" ht="25.5">
      <c r="A88" s="30"/>
      <c r="B88" s="4"/>
      <c r="C88" s="4"/>
      <c r="D88" s="4" t="s">
        <v>452</v>
      </c>
      <c r="E88" s="4" t="s">
        <v>12</v>
      </c>
      <c r="F88" s="4" t="s">
        <v>615</v>
      </c>
      <c r="G88" s="43" t="s">
        <v>98</v>
      </c>
      <c r="H88" s="24">
        <v>170</v>
      </c>
      <c r="I88" s="24">
        <v>170</v>
      </c>
      <c r="J88" s="24">
        <v>83</v>
      </c>
      <c r="K88" s="314">
        <f t="shared" si="2"/>
        <v>48.8235294117647</v>
      </c>
    </row>
    <row r="89" spans="1:11" s="2" customFormat="1" ht="12.75">
      <c r="A89" s="30"/>
      <c r="B89" s="4"/>
      <c r="C89" s="4"/>
      <c r="D89" s="4" t="s">
        <v>452</v>
      </c>
      <c r="E89" s="4" t="s">
        <v>487</v>
      </c>
      <c r="F89" s="4" t="s">
        <v>22</v>
      </c>
      <c r="G89" s="4" t="s">
        <v>488</v>
      </c>
      <c r="H89" s="24">
        <v>16</v>
      </c>
      <c r="I89" s="24">
        <v>16</v>
      </c>
      <c r="J89" s="24">
        <v>15.93</v>
      </c>
      <c r="K89" s="314">
        <f t="shared" si="2"/>
        <v>99.5625</v>
      </c>
    </row>
    <row r="90" spans="1:11" s="2" customFormat="1" ht="12.75">
      <c r="A90" s="30"/>
      <c r="B90" s="4"/>
      <c r="C90" s="4"/>
      <c r="D90" s="4" t="s">
        <v>452</v>
      </c>
      <c r="E90" s="4" t="s">
        <v>548</v>
      </c>
      <c r="F90" s="4" t="s">
        <v>615</v>
      </c>
      <c r="G90" s="4" t="s">
        <v>541</v>
      </c>
      <c r="H90" s="24">
        <v>80</v>
      </c>
      <c r="I90" s="24">
        <v>80</v>
      </c>
      <c r="J90" s="24">
        <v>0</v>
      </c>
      <c r="K90" s="314">
        <f t="shared" si="2"/>
        <v>0</v>
      </c>
    </row>
    <row r="91" spans="1:11" s="2" customFormat="1" ht="12.75">
      <c r="A91" s="30"/>
      <c r="B91" s="4"/>
      <c r="C91" s="4"/>
      <c r="D91" s="4" t="s">
        <v>452</v>
      </c>
      <c r="E91" s="4" t="s">
        <v>14</v>
      </c>
      <c r="F91" s="4" t="s">
        <v>615</v>
      </c>
      <c r="G91" s="4" t="s">
        <v>547</v>
      </c>
      <c r="H91" s="24">
        <v>100</v>
      </c>
      <c r="I91" s="24">
        <v>100</v>
      </c>
      <c r="J91" s="24">
        <v>86.41</v>
      </c>
      <c r="K91" s="314">
        <f t="shared" si="2"/>
        <v>86.41</v>
      </c>
    </row>
    <row r="92" spans="1:11" s="2" customFormat="1" ht="12.75">
      <c r="A92" s="30"/>
      <c r="B92" s="4"/>
      <c r="C92" s="4"/>
      <c r="D92" s="4" t="s">
        <v>452</v>
      </c>
      <c r="E92" s="4" t="s">
        <v>15</v>
      </c>
      <c r="F92" s="4" t="s">
        <v>615</v>
      </c>
      <c r="G92" s="4" t="s">
        <v>304</v>
      </c>
      <c r="H92" s="24">
        <v>496</v>
      </c>
      <c r="I92" s="24">
        <v>496</v>
      </c>
      <c r="J92" s="24">
        <v>208.32</v>
      </c>
      <c r="K92" s="314">
        <f t="shared" si="2"/>
        <v>42</v>
      </c>
    </row>
    <row r="93" spans="1:11" s="2" customFormat="1" ht="12.75">
      <c r="A93" s="30"/>
      <c r="B93" s="4"/>
      <c r="C93" s="4"/>
      <c r="D93" s="4" t="s">
        <v>452</v>
      </c>
      <c r="E93" s="4" t="s">
        <v>253</v>
      </c>
      <c r="F93" s="4" t="s">
        <v>615</v>
      </c>
      <c r="G93" s="4" t="s">
        <v>302</v>
      </c>
      <c r="H93" s="24">
        <v>35</v>
      </c>
      <c r="I93" s="24">
        <v>35</v>
      </c>
      <c r="J93" s="24">
        <v>0</v>
      </c>
      <c r="K93" s="314">
        <f t="shared" si="2"/>
        <v>0</v>
      </c>
    </row>
    <row r="94" spans="1:11" s="2" customFormat="1" ht="12.75">
      <c r="A94" s="30"/>
      <c r="B94" s="4"/>
      <c r="C94" s="4"/>
      <c r="D94" s="4" t="s">
        <v>452</v>
      </c>
      <c r="E94" s="4" t="s">
        <v>16</v>
      </c>
      <c r="F94" s="4" t="s">
        <v>615</v>
      </c>
      <c r="G94" s="4" t="s">
        <v>305</v>
      </c>
      <c r="H94" s="24">
        <v>185</v>
      </c>
      <c r="I94" s="24">
        <v>185</v>
      </c>
      <c r="J94" s="24">
        <v>66.24</v>
      </c>
      <c r="K94" s="314">
        <f t="shared" si="2"/>
        <v>35.8054054054054</v>
      </c>
    </row>
    <row r="95" spans="1:11" s="2" customFormat="1" ht="12.75">
      <c r="A95" s="30"/>
      <c r="B95" s="4"/>
      <c r="C95" s="4"/>
      <c r="D95" s="4"/>
      <c r="E95" s="65" t="s">
        <v>356</v>
      </c>
      <c r="F95" s="4"/>
      <c r="G95" s="65" t="s">
        <v>549</v>
      </c>
      <c r="H95" s="66">
        <f>SUM(H96)</f>
        <v>100</v>
      </c>
      <c r="I95" s="66">
        <f>SUM(I96)</f>
        <v>100</v>
      </c>
      <c r="J95" s="66">
        <f>SUM(J96)</f>
        <v>46.11</v>
      </c>
      <c r="K95" s="322">
        <f t="shared" si="2"/>
        <v>46.11</v>
      </c>
    </row>
    <row r="96" spans="1:11" s="2" customFormat="1" ht="12.75">
      <c r="A96" s="30"/>
      <c r="B96" s="4"/>
      <c r="C96" s="4"/>
      <c r="D96" s="4" t="s">
        <v>452</v>
      </c>
      <c r="E96" s="4" t="s">
        <v>551</v>
      </c>
      <c r="F96" s="4" t="s">
        <v>22</v>
      </c>
      <c r="G96" s="4" t="s">
        <v>550</v>
      </c>
      <c r="H96" s="328">
        <v>100</v>
      </c>
      <c r="I96" s="328">
        <v>100</v>
      </c>
      <c r="J96" s="24">
        <v>46.11</v>
      </c>
      <c r="K96" s="314">
        <f t="shared" si="2"/>
        <v>46.11</v>
      </c>
    </row>
    <row r="97" spans="1:11" s="2" customFormat="1" ht="12.75">
      <c r="A97" s="30"/>
      <c r="B97" s="4"/>
      <c r="C97" s="4"/>
      <c r="D97" s="4"/>
      <c r="E97" s="4"/>
      <c r="F97" s="4"/>
      <c r="G97" s="4"/>
      <c r="H97" s="328"/>
      <c r="I97" s="328"/>
      <c r="J97" s="24"/>
      <c r="K97" s="148"/>
    </row>
    <row r="98" spans="1:11" s="2" customFormat="1" ht="18.75" customHeight="1">
      <c r="A98" s="30" t="s">
        <v>257</v>
      </c>
      <c r="B98" s="65" t="s">
        <v>224</v>
      </c>
      <c r="C98" s="65"/>
      <c r="D98" s="4"/>
      <c r="E98" s="4"/>
      <c r="F98" s="4"/>
      <c r="G98" s="65" t="s">
        <v>552</v>
      </c>
      <c r="H98" s="66">
        <v>5383</v>
      </c>
      <c r="I98" s="66">
        <v>5383</v>
      </c>
      <c r="J98" s="66">
        <v>2176.76</v>
      </c>
      <c r="K98" s="67" t="s">
        <v>525</v>
      </c>
    </row>
    <row r="99" spans="1:11" s="2" customFormat="1" ht="12.75">
      <c r="A99" s="30"/>
      <c r="B99" s="4"/>
      <c r="C99" s="4"/>
      <c r="D99" s="4"/>
      <c r="E99" s="65" t="s">
        <v>287</v>
      </c>
      <c r="F99" s="4"/>
      <c r="G99" s="65" t="s">
        <v>288</v>
      </c>
      <c r="H99" s="66">
        <f>SUM(H100)</f>
        <v>3468</v>
      </c>
      <c r="I99" s="66">
        <f>SUM(I100)</f>
        <v>3468</v>
      </c>
      <c r="J99" s="66">
        <v>1411.2</v>
      </c>
      <c r="K99" s="322">
        <f>J99/I99*100</f>
        <v>40.69204152249135</v>
      </c>
    </row>
    <row r="100" spans="1:11" s="2" customFormat="1" ht="12.75">
      <c r="A100" s="30"/>
      <c r="B100" s="4"/>
      <c r="C100" s="4"/>
      <c r="D100" s="4" t="s">
        <v>454</v>
      </c>
      <c r="E100" s="4" t="s">
        <v>614</v>
      </c>
      <c r="F100" s="4" t="s">
        <v>615</v>
      </c>
      <c r="G100" s="4" t="s">
        <v>310</v>
      </c>
      <c r="H100" s="24">
        <v>3468</v>
      </c>
      <c r="I100" s="24">
        <v>3468</v>
      </c>
      <c r="J100" s="24">
        <v>1411.2</v>
      </c>
      <c r="K100" s="329">
        <f>J100/I100*100</f>
        <v>40.69204152249135</v>
      </c>
    </row>
    <row r="101" spans="1:11" s="2" customFormat="1" ht="12.75">
      <c r="A101" s="30"/>
      <c r="B101" s="4"/>
      <c r="C101" s="4"/>
      <c r="D101" s="4"/>
      <c r="E101" s="65" t="s">
        <v>290</v>
      </c>
      <c r="F101" s="4"/>
      <c r="G101" s="65" t="s">
        <v>291</v>
      </c>
      <c r="H101" s="66">
        <f>SUM(H102:H109)</f>
        <v>1228</v>
      </c>
      <c r="I101" s="66">
        <f>SUM(I102:I109)</f>
        <v>1228</v>
      </c>
      <c r="J101" s="66">
        <v>498.1</v>
      </c>
      <c r="K101" s="322">
        <f aca="true" t="shared" si="3" ref="K101:K117">J101/I101*100</f>
        <v>40.56188925081433</v>
      </c>
    </row>
    <row r="102" spans="1:11" s="2" customFormat="1" ht="12.75">
      <c r="A102" s="30"/>
      <c r="B102" s="4"/>
      <c r="C102" s="4"/>
      <c r="D102" s="4" t="s">
        <v>454</v>
      </c>
      <c r="E102" s="4" t="s">
        <v>616</v>
      </c>
      <c r="F102" s="4" t="s">
        <v>615</v>
      </c>
      <c r="G102" s="4" t="s">
        <v>292</v>
      </c>
      <c r="H102" s="24">
        <v>348</v>
      </c>
      <c r="I102" s="24">
        <v>348</v>
      </c>
      <c r="J102" s="24">
        <v>141.5</v>
      </c>
      <c r="K102" s="329">
        <f t="shared" si="3"/>
        <v>40.660919540229884</v>
      </c>
    </row>
    <row r="103" spans="1:11" s="2" customFormat="1" ht="12.75">
      <c r="A103" s="30"/>
      <c r="B103" s="4"/>
      <c r="C103" s="4"/>
      <c r="D103" s="4" t="s">
        <v>454</v>
      </c>
      <c r="E103" s="4" t="s">
        <v>617</v>
      </c>
      <c r="F103" s="4" t="s">
        <v>615</v>
      </c>
      <c r="G103" s="4" t="s">
        <v>293</v>
      </c>
      <c r="H103" s="24">
        <v>49</v>
      </c>
      <c r="I103" s="24">
        <v>49</v>
      </c>
      <c r="J103" s="24">
        <v>19.8</v>
      </c>
      <c r="K103" s="329">
        <f t="shared" si="3"/>
        <v>40.40816326530612</v>
      </c>
    </row>
    <row r="104" spans="1:11" s="2" customFormat="1" ht="12.75">
      <c r="A104" s="30"/>
      <c r="B104" s="4"/>
      <c r="C104" s="4"/>
      <c r="D104" s="4" t="s">
        <v>454</v>
      </c>
      <c r="E104" s="4" t="s">
        <v>618</v>
      </c>
      <c r="F104" s="4" t="s">
        <v>615</v>
      </c>
      <c r="G104" s="4" t="s">
        <v>294</v>
      </c>
      <c r="H104" s="24">
        <v>489</v>
      </c>
      <c r="I104" s="24">
        <v>489</v>
      </c>
      <c r="J104" s="24">
        <v>198.1</v>
      </c>
      <c r="K104" s="329">
        <f t="shared" si="3"/>
        <v>40.511247443762784</v>
      </c>
    </row>
    <row r="105" spans="1:11" s="2" customFormat="1" ht="12.75">
      <c r="A105" s="30"/>
      <c r="B105" s="4"/>
      <c r="C105" s="4"/>
      <c r="D105" s="4" t="s">
        <v>454</v>
      </c>
      <c r="E105" s="4" t="s">
        <v>0</v>
      </c>
      <c r="F105" s="4" t="s">
        <v>615</v>
      </c>
      <c r="G105" s="4" t="s">
        <v>295</v>
      </c>
      <c r="H105" s="24">
        <v>28</v>
      </c>
      <c r="I105" s="24">
        <v>28</v>
      </c>
      <c r="J105" s="24">
        <v>11.32</v>
      </c>
      <c r="K105" s="329">
        <f t="shared" si="3"/>
        <v>40.42857142857143</v>
      </c>
    </row>
    <row r="106" spans="1:11" s="2" customFormat="1" ht="12.75">
      <c r="A106" s="30"/>
      <c r="B106" s="4"/>
      <c r="C106" s="4"/>
      <c r="D106" s="4" t="s">
        <v>454</v>
      </c>
      <c r="E106" s="4" t="s">
        <v>1</v>
      </c>
      <c r="F106" s="4" t="s">
        <v>615</v>
      </c>
      <c r="G106" s="4" t="s">
        <v>296</v>
      </c>
      <c r="H106" s="24">
        <v>105</v>
      </c>
      <c r="I106" s="24">
        <v>105</v>
      </c>
      <c r="J106" s="24">
        <v>42.46</v>
      </c>
      <c r="K106" s="329">
        <f t="shared" si="3"/>
        <v>40.43809523809524</v>
      </c>
    </row>
    <row r="107" spans="1:11" s="2" customFormat="1" ht="12.75">
      <c r="A107" s="30"/>
      <c r="B107" s="4"/>
      <c r="C107" s="4"/>
      <c r="D107" s="4" t="s">
        <v>454</v>
      </c>
      <c r="E107" s="4" t="s">
        <v>2</v>
      </c>
      <c r="F107" s="4" t="s">
        <v>615</v>
      </c>
      <c r="G107" s="4" t="s">
        <v>297</v>
      </c>
      <c r="H107" s="24">
        <v>35</v>
      </c>
      <c r="I107" s="24">
        <v>35</v>
      </c>
      <c r="J107" s="24">
        <v>14.14</v>
      </c>
      <c r="K107" s="329">
        <f t="shared" si="3"/>
        <v>40.400000000000006</v>
      </c>
    </row>
    <row r="108" spans="1:11" s="2" customFormat="1" ht="12.75">
      <c r="A108" s="30"/>
      <c r="B108" s="4"/>
      <c r="C108" s="4"/>
      <c r="D108" s="4" t="s">
        <v>454</v>
      </c>
      <c r="E108" s="4" t="s">
        <v>529</v>
      </c>
      <c r="F108" s="4" t="s">
        <v>615</v>
      </c>
      <c r="G108" s="4" t="s">
        <v>532</v>
      </c>
      <c r="H108" s="24">
        <v>9</v>
      </c>
      <c r="I108" s="24">
        <v>9</v>
      </c>
      <c r="J108" s="24">
        <v>3.55</v>
      </c>
      <c r="K108" s="329">
        <f t="shared" si="3"/>
        <v>39.44444444444444</v>
      </c>
    </row>
    <row r="109" spans="1:11" s="2" customFormat="1" ht="12.75">
      <c r="A109" s="30"/>
      <c r="B109" s="4"/>
      <c r="C109" s="4"/>
      <c r="D109" s="4" t="s">
        <v>454</v>
      </c>
      <c r="E109" s="4" t="s">
        <v>3</v>
      </c>
      <c r="F109" s="4" t="s">
        <v>615</v>
      </c>
      <c r="G109" s="4" t="s">
        <v>298</v>
      </c>
      <c r="H109" s="24">
        <v>165</v>
      </c>
      <c r="I109" s="24">
        <v>165</v>
      </c>
      <c r="J109" s="24">
        <v>67.23</v>
      </c>
      <c r="K109" s="329">
        <f t="shared" si="3"/>
        <v>40.74545454545454</v>
      </c>
    </row>
    <row r="110" spans="1:11" s="2" customFormat="1" ht="12.75">
      <c r="A110" s="30"/>
      <c r="B110" s="4"/>
      <c r="C110" s="4"/>
      <c r="D110" s="4"/>
      <c r="E110" s="65" t="s">
        <v>299</v>
      </c>
      <c r="F110" s="65"/>
      <c r="G110" s="65" t="s">
        <v>300</v>
      </c>
      <c r="H110" s="66">
        <f>SUM(H111:H117)</f>
        <v>687</v>
      </c>
      <c r="I110" s="66">
        <f>SUM(I111:I117)</f>
        <v>687</v>
      </c>
      <c r="J110" s="66">
        <v>267.46</v>
      </c>
      <c r="K110" s="322">
        <f t="shared" si="3"/>
        <v>38.9315866084425</v>
      </c>
    </row>
    <row r="111" spans="1:11" s="2" customFormat="1" ht="12.75">
      <c r="A111" s="30"/>
      <c r="B111" s="4"/>
      <c r="C111" s="4"/>
      <c r="D111" s="4" t="s">
        <v>454</v>
      </c>
      <c r="E111" s="129" t="s">
        <v>21</v>
      </c>
      <c r="F111" s="4" t="s">
        <v>615</v>
      </c>
      <c r="G111" s="4" t="s">
        <v>534</v>
      </c>
      <c r="H111" s="24">
        <v>15</v>
      </c>
      <c r="I111" s="24">
        <v>15</v>
      </c>
      <c r="J111" s="24">
        <v>0</v>
      </c>
      <c r="K111" s="329">
        <f t="shared" si="3"/>
        <v>0</v>
      </c>
    </row>
    <row r="112" spans="1:11" s="2" customFormat="1" ht="12.75">
      <c r="A112" s="30"/>
      <c r="B112" s="4"/>
      <c r="C112" s="4"/>
      <c r="D112" s="4" t="s">
        <v>454</v>
      </c>
      <c r="E112" s="4" t="s">
        <v>225</v>
      </c>
      <c r="F112" s="4" t="s">
        <v>22</v>
      </c>
      <c r="G112" s="4" t="s">
        <v>99</v>
      </c>
      <c r="H112" s="24">
        <v>60</v>
      </c>
      <c r="I112" s="24">
        <v>60</v>
      </c>
      <c r="J112" s="24">
        <v>60</v>
      </c>
      <c r="K112" s="329">
        <f t="shared" si="3"/>
        <v>100</v>
      </c>
    </row>
    <row r="113" spans="1:11" s="2" customFormat="1" ht="12.75">
      <c r="A113" s="30"/>
      <c r="B113" s="4"/>
      <c r="C113" s="4"/>
      <c r="D113" s="4" t="s">
        <v>454</v>
      </c>
      <c r="E113" s="4" t="s">
        <v>225</v>
      </c>
      <c r="F113" s="4" t="s">
        <v>615</v>
      </c>
      <c r="G113" s="4" t="s">
        <v>99</v>
      </c>
      <c r="H113" s="24">
        <v>84</v>
      </c>
      <c r="I113" s="24">
        <v>84</v>
      </c>
      <c r="J113" s="24">
        <v>2.28</v>
      </c>
      <c r="K113" s="329">
        <f t="shared" si="3"/>
        <v>2.7142857142857144</v>
      </c>
    </row>
    <row r="114" spans="1:11" s="2" customFormat="1" ht="12.75">
      <c r="A114" s="30"/>
      <c r="B114" s="4"/>
      <c r="C114" s="4"/>
      <c r="D114" s="4" t="s">
        <v>454</v>
      </c>
      <c r="E114" s="4" t="s">
        <v>4</v>
      </c>
      <c r="F114" s="4" t="s">
        <v>615</v>
      </c>
      <c r="G114" s="4" t="s">
        <v>301</v>
      </c>
      <c r="H114" s="24">
        <v>10</v>
      </c>
      <c r="I114" s="24">
        <v>10</v>
      </c>
      <c r="J114" s="24">
        <v>6.83</v>
      </c>
      <c r="K114" s="329">
        <f t="shared" si="3"/>
        <v>68.30000000000001</v>
      </c>
    </row>
    <row r="115" spans="1:11" s="2" customFormat="1" ht="12.75">
      <c r="A115" s="30"/>
      <c r="B115" s="4"/>
      <c r="C115" s="4"/>
      <c r="D115" s="4" t="s">
        <v>454</v>
      </c>
      <c r="E115" s="4" t="s">
        <v>5</v>
      </c>
      <c r="F115" s="4" t="s">
        <v>22</v>
      </c>
      <c r="G115" s="4" t="s">
        <v>100</v>
      </c>
      <c r="H115" s="24">
        <v>350</v>
      </c>
      <c r="I115" s="24">
        <v>350</v>
      </c>
      <c r="J115" s="24">
        <v>143</v>
      </c>
      <c r="K115" s="329">
        <f t="shared" si="3"/>
        <v>40.85714285714286</v>
      </c>
    </row>
    <row r="116" spans="1:11" s="2" customFormat="1" ht="12.75">
      <c r="A116" s="30"/>
      <c r="B116" s="4"/>
      <c r="C116" s="4"/>
      <c r="D116" s="4" t="s">
        <v>454</v>
      </c>
      <c r="E116" s="4" t="s">
        <v>15</v>
      </c>
      <c r="F116" s="4" t="s">
        <v>615</v>
      </c>
      <c r="G116" s="4" t="s">
        <v>304</v>
      </c>
      <c r="H116" s="24">
        <v>124</v>
      </c>
      <c r="I116" s="24">
        <v>124</v>
      </c>
      <c r="J116" s="24">
        <v>39.36</v>
      </c>
      <c r="K116" s="329">
        <f t="shared" si="3"/>
        <v>31.74193548387097</v>
      </c>
    </row>
    <row r="117" spans="1:11" s="2" customFormat="1" ht="12.75">
      <c r="A117" s="30"/>
      <c r="B117" s="4"/>
      <c r="C117" s="4"/>
      <c r="D117" s="4" t="s">
        <v>454</v>
      </c>
      <c r="E117" s="4" t="s">
        <v>16</v>
      </c>
      <c r="F117" s="4" t="s">
        <v>615</v>
      </c>
      <c r="G117" s="4" t="s">
        <v>305</v>
      </c>
      <c r="H117" s="24">
        <v>44</v>
      </c>
      <c r="I117" s="24">
        <v>44</v>
      </c>
      <c r="J117" s="24">
        <v>15.67</v>
      </c>
      <c r="K117" s="330">
        <f t="shared" si="3"/>
        <v>35.61363636363637</v>
      </c>
    </row>
    <row r="118" spans="1:11" s="2" customFormat="1" ht="12.75">
      <c r="A118" s="30"/>
      <c r="B118" s="4"/>
      <c r="C118" s="4"/>
      <c r="D118" s="4"/>
      <c r="E118" s="4"/>
      <c r="F118" s="4"/>
      <c r="G118" s="4"/>
      <c r="H118" s="24"/>
      <c r="I118" s="24"/>
      <c r="J118" s="24"/>
      <c r="K118" s="35"/>
    </row>
    <row r="119" spans="1:11" s="2" customFormat="1" ht="12.75">
      <c r="A119" s="64" t="s">
        <v>257</v>
      </c>
      <c r="B119" s="65" t="s">
        <v>235</v>
      </c>
      <c r="C119" s="4"/>
      <c r="D119" s="4"/>
      <c r="E119" s="4"/>
      <c r="F119" s="4"/>
      <c r="G119" s="65" t="s">
        <v>553</v>
      </c>
      <c r="H119" s="24"/>
      <c r="I119" s="24"/>
      <c r="J119" s="24"/>
      <c r="K119" s="35"/>
    </row>
    <row r="120" spans="1:11" s="2" customFormat="1" ht="12.75">
      <c r="A120" s="30"/>
      <c r="B120" s="4"/>
      <c r="C120" s="4"/>
      <c r="D120" s="4"/>
      <c r="E120" s="65" t="s">
        <v>287</v>
      </c>
      <c r="F120" s="65"/>
      <c r="G120" s="65" t="s">
        <v>288</v>
      </c>
      <c r="H120" s="66">
        <v>18972</v>
      </c>
      <c r="I120" s="66">
        <v>18972</v>
      </c>
      <c r="J120" s="66">
        <v>7561.62</v>
      </c>
      <c r="K120" s="322">
        <f>J120/I120*100</f>
        <v>39.85673624288425</v>
      </c>
    </row>
    <row r="121" spans="1:11" s="2" customFormat="1" ht="12.75">
      <c r="A121" s="30"/>
      <c r="B121" s="4"/>
      <c r="C121" s="4"/>
      <c r="D121" s="4" t="s">
        <v>456</v>
      </c>
      <c r="E121" s="4" t="s">
        <v>614</v>
      </c>
      <c r="F121" s="4" t="s">
        <v>615</v>
      </c>
      <c r="G121" s="4" t="s">
        <v>310</v>
      </c>
      <c r="H121" s="24">
        <v>2145</v>
      </c>
      <c r="I121" s="24">
        <v>2145</v>
      </c>
      <c r="J121" s="24">
        <v>867.45</v>
      </c>
      <c r="K121" s="329">
        <f>J121/I121*100</f>
        <v>40.44055944055944</v>
      </c>
    </row>
    <row r="122" spans="1:11" s="2" customFormat="1" ht="12.75">
      <c r="A122" s="30"/>
      <c r="B122" s="4"/>
      <c r="C122" s="4"/>
      <c r="D122" s="4"/>
      <c r="E122" s="65" t="s">
        <v>290</v>
      </c>
      <c r="F122" s="65"/>
      <c r="G122" s="65" t="s">
        <v>291</v>
      </c>
      <c r="H122" s="66">
        <f>SUM(H123:H131)</f>
        <v>818</v>
      </c>
      <c r="I122" s="66">
        <v>818</v>
      </c>
      <c r="J122" s="66">
        <v>327.36</v>
      </c>
      <c r="K122" s="322">
        <f aca="true" t="shared" si="4" ref="K122:K143">J122/I122*100</f>
        <v>40.01955990220049</v>
      </c>
    </row>
    <row r="123" spans="1:11" s="2" customFormat="1" ht="12.75">
      <c r="A123" s="30"/>
      <c r="B123" s="4"/>
      <c r="C123" s="4"/>
      <c r="D123" s="4" t="s">
        <v>456</v>
      </c>
      <c r="E123" s="4" t="s">
        <v>616</v>
      </c>
      <c r="F123" s="4" t="s">
        <v>615</v>
      </c>
      <c r="G123" s="4" t="s">
        <v>292</v>
      </c>
      <c r="H123" s="24">
        <v>220</v>
      </c>
      <c r="I123" s="24">
        <v>220</v>
      </c>
      <c r="J123" s="24">
        <v>88.73</v>
      </c>
      <c r="K123" s="329">
        <f t="shared" si="4"/>
        <v>40.331818181818186</v>
      </c>
    </row>
    <row r="124" spans="1:11" s="2" customFormat="1" ht="12.75">
      <c r="A124" s="30"/>
      <c r="B124" s="4"/>
      <c r="C124" s="4"/>
      <c r="D124" s="4" t="s">
        <v>456</v>
      </c>
      <c r="E124" s="4" t="s">
        <v>617</v>
      </c>
      <c r="F124" s="4" t="s">
        <v>615</v>
      </c>
      <c r="G124" s="4" t="s">
        <v>293</v>
      </c>
      <c r="H124" s="24">
        <v>31</v>
      </c>
      <c r="I124" s="24">
        <v>31</v>
      </c>
      <c r="J124" s="24">
        <v>12.18</v>
      </c>
      <c r="K124" s="329">
        <f t="shared" si="4"/>
        <v>39.29032258064516</v>
      </c>
    </row>
    <row r="125" spans="1:11" s="2" customFormat="1" ht="12.75">
      <c r="A125" s="30"/>
      <c r="B125" s="4"/>
      <c r="C125" s="4"/>
      <c r="D125" s="4" t="s">
        <v>456</v>
      </c>
      <c r="E125" s="4" t="s">
        <v>618</v>
      </c>
      <c r="F125" s="4" t="s">
        <v>615</v>
      </c>
      <c r="G125" s="169" t="s">
        <v>294</v>
      </c>
      <c r="H125" s="24">
        <v>301</v>
      </c>
      <c r="I125" s="24">
        <v>301</v>
      </c>
      <c r="J125" s="24">
        <v>121.77</v>
      </c>
      <c r="K125" s="329">
        <f t="shared" si="4"/>
        <v>40.45514950166113</v>
      </c>
    </row>
    <row r="126" spans="1:11" s="2" customFormat="1" ht="12.75">
      <c r="A126" s="4"/>
      <c r="B126" s="4"/>
      <c r="C126" s="4"/>
      <c r="D126" s="4" t="s">
        <v>456</v>
      </c>
      <c r="E126" s="324">
        <v>625003</v>
      </c>
      <c r="F126" s="324">
        <v>41</v>
      </c>
      <c r="G126" s="4" t="s">
        <v>295</v>
      </c>
      <c r="H126" s="331">
        <v>22</v>
      </c>
      <c r="I126" s="331">
        <v>22</v>
      </c>
      <c r="J126" s="331">
        <v>8.61</v>
      </c>
      <c r="K126" s="329">
        <f t="shared" si="4"/>
        <v>39.13636363636363</v>
      </c>
    </row>
    <row r="127" spans="1:11" s="2" customFormat="1" ht="12.75">
      <c r="A127" s="4"/>
      <c r="B127" s="4"/>
      <c r="C127" s="4"/>
      <c r="D127" s="4" t="s">
        <v>456</v>
      </c>
      <c r="E127" s="324">
        <v>625004</v>
      </c>
      <c r="F127" s="324">
        <v>41</v>
      </c>
      <c r="G127" s="166" t="s">
        <v>296</v>
      </c>
      <c r="H127" s="24">
        <v>65</v>
      </c>
      <c r="I127" s="24">
        <v>65</v>
      </c>
      <c r="J127" s="24">
        <v>26.07</v>
      </c>
      <c r="K127" s="329">
        <f t="shared" si="4"/>
        <v>40.10769230769231</v>
      </c>
    </row>
    <row r="128" spans="1:11" s="2" customFormat="1" ht="12.75">
      <c r="A128" s="4"/>
      <c r="B128" s="4"/>
      <c r="C128" s="4"/>
      <c r="D128" s="4" t="s">
        <v>456</v>
      </c>
      <c r="E128" s="324">
        <v>625005</v>
      </c>
      <c r="F128" s="324">
        <v>41</v>
      </c>
      <c r="G128" s="166" t="s">
        <v>101</v>
      </c>
      <c r="H128" s="331">
        <v>22</v>
      </c>
      <c r="I128" s="331">
        <v>22</v>
      </c>
      <c r="J128" s="331">
        <v>8.68</v>
      </c>
      <c r="K128" s="329">
        <f t="shared" si="4"/>
        <v>39.45454545454545</v>
      </c>
    </row>
    <row r="129" spans="1:11" s="1" customFormat="1" ht="12.75">
      <c r="A129" s="3" t="s">
        <v>609</v>
      </c>
      <c r="B129" s="3" t="s">
        <v>609</v>
      </c>
      <c r="C129" s="3" t="s">
        <v>609</v>
      </c>
      <c r="D129" s="4" t="s">
        <v>456</v>
      </c>
      <c r="E129" s="332">
        <v>625006</v>
      </c>
      <c r="F129" s="332">
        <v>41</v>
      </c>
      <c r="G129" s="166" t="s">
        <v>532</v>
      </c>
      <c r="H129" s="333">
        <v>7</v>
      </c>
      <c r="I129" s="333">
        <v>7</v>
      </c>
      <c r="J129" s="333">
        <v>2.66</v>
      </c>
      <c r="K129" s="329">
        <f t="shared" si="4"/>
        <v>38</v>
      </c>
    </row>
    <row r="130" spans="1:11" s="1" customFormat="1" ht="12.75">
      <c r="A130" s="3"/>
      <c r="B130" s="3"/>
      <c r="C130" s="3"/>
      <c r="D130" s="4" t="s">
        <v>456</v>
      </c>
      <c r="E130" s="334" t="s">
        <v>3</v>
      </c>
      <c r="F130" s="323" t="s">
        <v>615</v>
      </c>
      <c r="G130" s="333" t="s">
        <v>298</v>
      </c>
      <c r="H130" s="130">
        <v>102</v>
      </c>
      <c r="I130" s="130">
        <v>102</v>
      </c>
      <c r="J130" s="130">
        <v>41.31</v>
      </c>
      <c r="K130" s="329">
        <f t="shared" si="4"/>
        <v>40.5</v>
      </c>
    </row>
    <row r="131" spans="1:11" s="1" customFormat="1" ht="12.75">
      <c r="A131" s="3"/>
      <c r="B131" s="3"/>
      <c r="C131" s="3"/>
      <c r="D131" s="4" t="s">
        <v>456</v>
      </c>
      <c r="E131" s="334" t="s">
        <v>530</v>
      </c>
      <c r="F131" s="323" t="s">
        <v>615</v>
      </c>
      <c r="G131" s="333" t="s">
        <v>533</v>
      </c>
      <c r="H131" s="130">
        <v>48</v>
      </c>
      <c r="I131" s="130">
        <v>48</v>
      </c>
      <c r="J131" s="130">
        <v>17.35</v>
      </c>
      <c r="K131" s="329">
        <f t="shared" si="4"/>
        <v>36.145833333333336</v>
      </c>
    </row>
    <row r="132" spans="1:11" s="1" customFormat="1" ht="12.75">
      <c r="A132" s="3"/>
      <c r="B132" s="3"/>
      <c r="C132" s="3"/>
      <c r="D132" s="4"/>
      <c r="E132" s="3" t="s">
        <v>299</v>
      </c>
      <c r="F132" s="4"/>
      <c r="G132" s="23" t="s">
        <v>300</v>
      </c>
      <c r="H132" s="25">
        <f>SUM(H133:H143)</f>
        <v>16009</v>
      </c>
      <c r="I132" s="25">
        <f>SUM(I133:I143)</f>
        <v>16009</v>
      </c>
      <c r="J132" s="25">
        <v>6366.81</v>
      </c>
      <c r="K132" s="322">
        <f t="shared" si="4"/>
        <v>39.77019176713099</v>
      </c>
    </row>
    <row r="133" spans="1:11" s="1" customFormat="1" ht="12.75">
      <c r="A133" s="3"/>
      <c r="B133" s="3"/>
      <c r="C133" s="3"/>
      <c r="D133" s="4" t="s">
        <v>456</v>
      </c>
      <c r="E133" s="129" t="s">
        <v>21</v>
      </c>
      <c r="F133" s="129" t="s">
        <v>615</v>
      </c>
      <c r="G133" s="333" t="s">
        <v>534</v>
      </c>
      <c r="H133" s="130">
        <v>16</v>
      </c>
      <c r="I133" s="130">
        <v>16</v>
      </c>
      <c r="J133" s="130">
        <v>9.23</v>
      </c>
      <c r="K133" s="329">
        <f t="shared" si="4"/>
        <v>57.6875</v>
      </c>
    </row>
    <row r="134" spans="1:11" s="1" customFormat="1" ht="12.75">
      <c r="A134" s="3"/>
      <c r="B134" s="3"/>
      <c r="C134" s="3"/>
      <c r="D134" s="4" t="s">
        <v>456</v>
      </c>
      <c r="E134" s="129" t="s">
        <v>225</v>
      </c>
      <c r="F134" s="129" t="s">
        <v>615</v>
      </c>
      <c r="G134" s="333" t="s">
        <v>102</v>
      </c>
      <c r="H134" s="130">
        <v>317</v>
      </c>
      <c r="I134" s="130">
        <v>317</v>
      </c>
      <c r="J134" s="130">
        <v>124.5</v>
      </c>
      <c r="K134" s="329">
        <f t="shared" si="4"/>
        <v>39.27444794952682</v>
      </c>
    </row>
    <row r="135" spans="1:11" s="1" customFormat="1" ht="12.75">
      <c r="A135" s="3"/>
      <c r="B135" s="3"/>
      <c r="C135" s="3"/>
      <c r="D135" s="4" t="s">
        <v>456</v>
      </c>
      <c r="E135" s="129" t="s">
        <v>4</v>
      </c>
      <c r="F135" s="129" t="s">
        <v>615</v>
      </c>
      <c r="G135" s="333" t="s">
        <v>103</v>
      </c>
      <c r="H135" s="130">
        <v>380</v>
      </c>
      <c r="I135" s="130">
        <v>380</v>
      </c>
      <c r="J135" s="130">
        <v>181.51</v>
      </c>
      <c r="K135" s="329">
        <f t="shared" si="4"/>
        <v>47.76578947368421</v>
      </c>
    </row>
    <row r="136" spans="1:11" s="1" customFormat="1" ht="12.75">
      <c r="A136" s="3"/>
      <c r="B136" s="3"/>
      <c r="C136" s="3"/>
      <c r="D136" s="4" t="s">
        <v>456</v>
      </c>
      <c r="E136" s="129" t="s">
        <v>222</v>
      </c>
      <c r="F136" s="129" t="s">
        <v>615</v>
      </c>
      <c r="G136" s="333" t="s">
        <v>312</v>
      </c>
      <c r="H136" s="130">
        <v>35</v>
      </c>
      <c r="I136" s="130">
        <v>35</v>
      </c>
      <c r="J136" s="130">
        <v>0</v>
      </c>
      <c r="K136" s="329">
        <f t="shared" si="4"/>
        <v>0</v>
      </c>
    </row>
    <row r="137" spans="1:11" s="1" customFormat="1" ht="12.75">
      <c r="A137" s="3"/>
      <c r="B137" s="3"/>
      <c r="C137" s="3"/>
      <c r="D137" s="4" t="s">
        <v>456</v>
      </c>
      <c r="E137" s="129" t="s">
        <v>274</v>
      </c>
      <c r="F137" s="129" t="s">
        <v>615</v>
      </c>
      <c r="G137" s="333" t="s">
        <v>104</v>
      </c>
      <c r="H137" s="130">
        <v>80</v>
      </c>
      <c r="I137" s="130">
        <v>80</v>
      </c>
      <c r="J137" s="130">
        <v>0</v>
      </c>
      <c r="K137" s="329">
        <f t="shared" si="4"/>
        <v>0</v>
      </c>
    </row>
    <row r="138" spans="1:11" s="1" customFormat="1" ht="25.5">
      <c r="A138" s="3"/>
      <c r="B138" s="3"/>
      <c r="C138" s="3"/>
      <c r="D138" s="4" t="s">
        <v>456</v>
      </c>
      <c r="E138" s="129" t="s">
        <v>12</v>
      </c>
      <c r="F138" s="129" t="s">
        <v>615</v>
      </c>
      <c r="G138" s="335" t="s">
        <v>105</v>
      </c>
      <c r="H138" s="130">
        <v>70</v>
      </c>
      <c r="I138" s="130">
        <v>70</v>
      </c>
      <c r="J138" s="130">
        <v>27.25</v>
      </c>
      <c r="K138" s="329">
        <f t="shared" si="4"/>
        <v>38.92857142857143</v>
      </c>
    </row>
    <row r="139" spans="1:11" s="1" customFormat="1" ht="12.75">
      <c r="A139" s="3"/>
      <c r="B139" s="3"/>
      <c r="C139" s="3"/>
      <c r="D139" s="4" t="s">
        <v>456</v>
      </c>
      <c r="E139" s="129" t="s">
        <v>548</v>
      </c>
      <c r="F139" s="129" t="s">
        <v>615</v>
      </c>
      <c r="G139" s="333" t="s">
        <v>541</v>
      </c>
      <c r="H139" s="130">
        <v>80</v>
      </c>
      <c r="I139" s="130">
        <v>80</v>
      </c>
      <c r="J139" s="130">
        <v>0</v>
      </c>
      <c r="K139" s="329">
        <f t="shared" si="4"/>
        <v>0</v>
      </c>
    </row>
    <row r="140" spans="1:11" s="1" customFormat="1" ht="12.75">
      <c r="A140" s="129"/>
      <c r="B140" s="129"/>
      <c r="C140" s="129"/>
      <c r="D140" s="129" t="s">
        <v>456</v>
      </c>
      <c r="E140" s="129" t="s">
        <v>487</v>
      </c>
      <c r="F140" s="129" t="s">
        <v>615</v>
      </c>
      <c r="G140" s="333" t="s">
        <v>488</v>
      </c>
      <c r="H140" s="130">
        <v>16</v>
      </c>
      <c r="I140" s="130">
        <v>16</v>
      </c>
      <c r="J140" s="130">
        <v>0</v>
      </c>
      <c r="K140" s="329">
        <f t="shared" si="4"/>
        <v>0</v>
      </c>
    </row>
    <row r="141" spans="1:11" s="1" customFormat="1" ht="25.5">
      <c r="A141" s="129"/>
      <c r="B141" s="129"/>
      <c r="C141" s="129"/>
      <c r="D141" s="129" t="s">
        <v>456</v>
      </c>
      <c r="E141" s="129" t="s">
        <v>15</v>
      </c>
      <c r="F141" s="129" t="s">
        <v>615</v>
      </c>
      <c r="G141" s="335" t="s">
        <v>106</v>
      </c>
      <c r="H141" s="130">
        <v>14500</v>
      </c>
      <c r="I141" s="130">
        <v>14500</v>
      </c>
      <c r="J141" s="130">
        <v>5805.78</v>
      </c>
      <c r="K141" s="329">
        <f t="shared" si="4"/>
        <v>40.03986206896551</v>
      </c>
    </row>
    <row r="142" spans="1:11" s="1" customFormat="1" ht="12.75">
      <c r="A142" s="129"/>
      <c r="B142" s="129"/>
      <c r="C142" s="129"/>
      <c r="D142" s="129" t="s">
        <v>456</v>
      </c>
      <c r="E142" s="129" t="s">
        <v>16</v>
      </c>
      <c r="F142" s="129" t="s">
        <v>615</v>
      </c>
      <c r="G142" s="333" t="s">
        <v>305</v>
      </c>
      <c r="H142" s="130">
        <v>29</v>
      </c>
      <c r="I142" s="130">
        <v>29</v>
      </c>
      <c r="J142" s="130">
        <v>9.74</v>
      </c>
      <c r="K142" s="329">
        <f t="shared" si="4"/>
        <v>33.58620689655172</v>
      </c>
    </row>
    <row r="143" spans="1:11" s="1" customFormat="1" ht="12.75">
      <c r="A143" s="129"/>
      <c r="B143" s="129"/>
      <c r="C143" s="129"/>
      <c r="D143" s="129" t="s">
        <v>456</v>
      </c>
      <c r="E143" s="129" t="s">
        <v>18</v>
      </c>
      <c r="F143" s="129" t="s">
        <v>615</v>
      </c>
      <c r="G143" s="333" t="s">
        <v>306</v>
      </c>
      <c r="H143" s="130">
        <v>486</v>
      </c>
      <c r="I143" s="130">
        <v>486</v>
      </c>
      <c r="J143" s="130">
        <v>208.8</v>
      </c>
      <c r="K143" s="329">
        <f t="shared" si="4"/>
        <v>42.96296296296296</v>
      </c>
    </row>
  </sheetData>
  <sheetProtection/>
  <mergeCells count="1">
    <mergeCell ref="A1:K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Urad Lehota</dc:creator>
  <cp:keywords/>
  <dc:description/>
  <cp:lastModifiedBy>Ocupc1</cp:lastModifiedBy>
  <cp:lastPrinted>2011-08-01T13:23:13Z</cp:lastPrinted>
  <dcterms:created xsi:type="dcterms:W3CDTF">2009-04-23T11:50:20Z</dcterms:created>
  <dcterms:modified xsi:type="dcterms:W3CDTF">2011-08-03T12:28:19Z</dcterms:modified>
  <cp:category/>
  <cp:version/>
  <cp:contentType/>
  <cp:contentStatus/>
</cp:coreProperties>
</file>